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1400" windowHeight="5625" tabRatio="601" activeTab="0"/>
  </bookViews>
  <sheets>
    <sheet name="Primary Layout" sheetId="1" r:id="rId1"/>
  </sheets>
  <definedNames>
    <definedName name="_xlnm._FilterDatabase" localSheetId="0" hidden="1">'Primary Layout'!$A$15:$AF$143</definedName>
    <definedName name="_xlnm.Print_Area" localSheetId="0">'Primary Layout'!$A$1:$AF$143</definedName>
    <definedName name="Z_00F8E1DE_F205_4319_991B_941090C91B08_.wvu.FilterData" localSheetId="0" hidden="1">'Primary Layout'!$A$15:$AF$143</definedName>
    <definedName name="Z_01A659F1_B4D6_479E_AEB9_D40A92859678_.wvu.FilterData" localSheetId="0" hidden="1">'Primary Layout'!$A$15:$AF$143</definedName>
    <definedName name="Z_0267F053_59A9_4398_A465_78B999092FFB_.wvu.FilterData" localSheetId="0" hidden="1">'Primary Layout'!$A$15:$AF$143</definedName>
    <definedName name="Z_028D6E31_A5D8_4233_9375_CF3527380469_.wvu.FilterData" localSheetId="0" hidden="1">'Primary Layout'!$A$15:$AF$143</definedName>
    <definedName name="Z_08190672_3E1C_4B39_A7F1_A350ECF1E9BA_.wvu.FilterData" localSheetId="0" hidden="1">'Primary Layout'!$A$15:$AF$143</definedName>
    <definedName name="Z_09296FF7_FAC3_49B9_B7D5_8F788E874143_.wvu.FilterData" localSheetId="0" hidden="1">'Primary Layout'!$A$15:$AF$143</definedName>
    <definedName name="Z_0AAEE223_1E5F_4C52_9B59_8889C83B492D_.wvu.FilterData" localSheetId="0" hidden="1">'Primary Layout'!$A$15:$AF$143</definedName>
    <definedName name="Z_0DF87466_BAB9_47BD_B41E_7F8497C3788A_.wvu.FilterData" localSheetId="0" hidden="1">'Primary Layout'!$A$15:$AF$143</definedName>
    <definedName name="Z_0EE3D578_829C_473C_B7C9_92CBDE29AE67_.wvu.FilterData" localSheetId="0" hidden="1">'Primary Layout'!$A$15:$AF$143</definedName>
    <definedName name="Z_0EE3D578_829C_473C_B7C9_92CBDE29AE67_.wvu.PrintArea" localSheetId="0" hidden="1">'Primary Layout'!$A$1:$AF$143</definedName>
    <definedName name="Z_0EE49FEA_7770_4918_A035_F89E8ED6CD49_.wvu.FilterData" localSheetId="0" hidden="1">'Primary Layout'!$A$15:$AF$143</definedName>
    <definedName name="Z_0EF7D4E1_7E2A_4041_A0BB_F3DD57607BA7_.wvu.FilterData" localSheetId="0" hidden="1">'Primary Layout'!$A$15:$AF$143</definedName>
    <definedName name="Z_151773B0_4D10_434D_BE06_FD950813DB72_.wvu.FilterData" localSheetId="0" hidden="1">'Primary Layout'!$A$15:$AF$143</definedName>
    <definedName name="Z_19E2B3A3_56B8_4D10_8442_DD2CD9FAE696_.wvu.FilterData" localSheetId="0" hidden="1">'Primary Layout'!$A$15:$AF$143</definedName>
    <definedName name="Z_1F50145E_06A8_4A31_8F12_7D7899A41096_.wvu.FilterData" localSheetId="0" hidden="1">'Primary Layout'!$A$15:$AF$143</definedName>
    <definedName name="Z_21E06620_5F91_4501_9B1C_EE9BA4B91DE2_.wvu.FilterData" localSheetId="0" hidden="1">'Primary Layout'!$A$15:$AF$143</definedName>
    <definedName name="Z_24314A15_6D7F_4AA9_9B3C_707F744295B2_.wvu.FilterData" localSheetId="0" hidden="1">'Primary Layout'!$A$15:$AF$143</definedName>
    <definedName name="Z_24684775_5D27_473C_9DB0_F3AA290A3F91_.wvu.FilterData" localSheetId="0" hidden="1">'Primary Layout'!$A$15:$AF$143</definedName>
    <definedName name="Z_28C798D1_0645_4C82_896E_D2D8C51DFFA5_.wvu.FilterData" localSheetId="0" hidden="1">'Primary Layout'!$A$15:$AF$143</definedName>
    <definedName name="Z_29CAE367_6487_4765_A1CE_AF4BAA7474F1_.wvu.FilterData" localSheetId="0" hidden="1">'Primary Layout'!$A$15:$AF$143</definedName>
    <definedName name="Z_2BDE2657_06C7_4FD2_8A4F_25E0791D5372_.wvu.FilterData" localSheetId="0" hidden="1">'Primary Layout'!$A$15:$AF$143</definedName>
    <definedName name="Z_2E57819A_6B55_47C5_A2D6_BB01CEBAB9A7_.wvu.FilterData" localSheetId="0" hidden="1">'Primary Layout'!$A$15:$AF$143</definedName>
    <definedName name="Z_2F9FD3D2_B6EC_4224_BA47_85E5A138AEFA_.wvu.FilterData" localSheetId="0" hidden="1">'Primary Layout'!$A$15:$AF$143</definedName>
    <definedName name="Z_3071C56F_8FF5_43A7_91ED_B02BFAD24949_.wvu.FilterData" localSheetId="0" hidden="1">'Primary Layout'!$A$15:$AF$143</definedName>
    <definedName name="Z_399F2427_3684_4673_A587_18EDC49CE1C6_.wvu.FilterData" localSheetId="0" hidden="1">'Primary Layout'!$A$15:$AF$143</definedName>
    <definedName name="Z_3B906D28_D83A_42B7_B7B2_07894F23CDD7_.wvu.FilterData" localSheetId="0" hidden="1">'Primary Layout'!$A$15:$AF$143</definedName>
    <definedName name="Z_3C470644_6539_406A_B829_AB13F25B2EF6_.wvu.FilterData" localSheetId="0" hidden="1">'Primary Layout'!$A$15:$AF$143</definedName>
    <definedName name="Z_3EEFA1E4_8D63_44D2_AD24_536BBC014DBB_.wvu.FilterData" localSheetId="0" hidden="1">'Primary Layout'!$A$15:$AF$143</definedName>
    <definedName name="Z_41C683E9_F030_4C83_9F64_0C0B618F7F47_.wvu.FilterData" localSheetId="0" hidden="1">'Primary Layout'!$A$15:$AF$143</definedName>
    <definedName name="Z_473DAEED_8BD3_4AF4_93E2_58ADEA77282A_.wvu.FilterData" localSheetId="0" hidden="1">'Primary Layout'!$A$15:$AF$143</definedName>
    <definedName name="Z_4915003D_126A_4A1E_B167_EBCA8B63FADA_.wvu.FilterData" localSheetId="0" hidden="1">'Primary Layout'!$A$15:$AF$143</definedName>
    <definedName name="Z_4BAEC399_DA86_4B62_99C4_4A992C323B28_.wvu.FilterData" localSheetId="0" hidden="1">'Primary Layout'!$A$15:$AF$143</definedName>
    <definedName name="Z_4E430127_FAAB_43DF_B2DB_C27AC2E6AF99_.wvu.FilterData" localSheetId="0" hidden="1">'Primary Layout'!$A$15:$AF$143</definedName>
    <definedName name="Z_50AAD7D9_0CCD_4CE3_BAC3_42EF578FBC89_.wvu.FilterData" localSheetId="0" hidden="1">'Primary Layout'!$A$15:$AF$143</definedName>
    <definedName name="Z_54401B6C_DDDA_4BCC_BDEF_D6F73B3DFA8C_.wvu.FilterData" localSheetId="0" hidden="1">'Primary Layout'!$A$15:$AF$143</definedName>
    <definedName name="Z_5DF8E3A9_4DB4_4FCA_92BB_5C4B21A3746F_.wvu.FilterData" localSheetId="0" hidden="1">'Primary Layout'!$A$15:$AF$143</definedName>
    <definedName name="Z_5F1255D1_E65B_4F34_B68A_100953D183D1_.wvu.FilterData" localSheetId="0" hidden="1">'Primary Layout'!$A$15:$AF$143</definedName>
    <definedName name="Z_67036F36_21A6_44D6_A644_8D80ADCB9EEC_.wvu.FilterData" localSheetId="0" hidden="1">'Primary Layout'!$A$15:$AF$143</definedName>
    <definedName name="Z_69045348_4CED_480E_94BE_44552282F3A1_.wvu.FilterData" localSheetId="0" hidden="1">'Primary Layout'!$A$15:$AF$143</definedName>
    <definedName name="Z_6B984163_9BD7_423D_84BF_F1000700F36E_.wvu.FilterData" localSheetId="0" hidden="1">'Primary Layout'!$A$15:$AF$143</definedName>
    <definedName name="Z_6BB05A09_AAB5_4410_84ED_E24305D6E10C_.wvu.FilterData" localSheetId="0" hidden="1">'Primary Layout'!$A$15:$AF$143</definedName>
    <definedName name="Z_6EF55E87_42C7_4470_91E1_E157AB5D6747_.wvu.FilterData" localSheetId="0" hidden="1">'Primary Layout'!$A$15:$AF$143</definedName>
    <definedName name="Z_6F3527C4_128D_40B4_8235_361FEB95DFC2_.wvu.FilterData" localSheetId="0" hidden="1">'Primary Layout'!$A$15:$AF$143</definedName>
    <definedName name="Z_71CAFEA3_5576_4A64_86E0_97210334972A_.wvu.FilterData" localSheetId="0" hidden="1">'Primary Layout'!$A$15:$AF$143</definedName>
    <definedName name="Z_737CE1DA_24E7_4DA6_AB2C_593B8610C6C1_.wvu.FilterData" localSheetId="0" hidden="1">'Primary Layout'!$A$15:$AF$143</definedName>
    <definedName name="Z_76E0C2A6_6BC9_4D2C_86E1_C5EAA1C00C3B_.wvu.FilterData" localSheetId="0" hidden="1">'Primary Layout'!$A$15:$AF$143</definedName>
    <definedName name="Z_774C2045_D18A_4E61_A6F1_25C739DE33E2_.wvu.FilterData" localSheetId="0" hidden="1">'Primary Layout'!$A$15:$AF$143</definedName>
    <definedName name="Z_795B2ACC_2E3B_4E8C_859D_8948C5E20A75_.wvu.FilterData" localSheetId="0" hidden="1">'Primary Layout'!$A$15:$AF$143</definedName>
    <definedName name="Z_7B59B43C_58A8_41C7_9E28_7D01BFD7C959_.wvu.FilterData" localSheetId="0" hidden="1">'Primary Layout'!$A$15:$AF$143</definedName>
    <definedName name="Z_88871AC6_5406_42CB_A8DF_FA6247AF3E65_.wvu.FilterData" localSheetId="0" hidden="1">'Primary Layout'!$A$15:$AF$143</definedName>
    <definedName name="Z_8BF25012_433A_4140_810C_01C9389A3B8B_.wvu.FilterData" localSheetId="0" hidden="1">'Primary Layout'!$A$15:$AF$143</definedName>
    <definedName name="Z_9BF905F4_D66D_490C_8DA1_8D7FF7B8D099_.wvu.FilterData" localSheetId="0" hidden="1">'Primary Layout'!$A$15:$AF$143</definedName>
    <definedName name="Z_9EA6FAE2_12E5_4E88_9568_DD9F85EA4304_.wvu.FilterData" localSheetId="0" hidden="1">'Primary Layout'!$A$15:$AF$143</definedName>
    <definedName name="Z_A033622E_B563_40BA_BEAE_291E11D6C0D3_.wvu.FilterData" localSheetId="0" hidden="1">'Primary Layout'!$A$15:$AF$143</definedName>
    <definedName name="Z_A14FC7F2_5BFA_495B_BE96_DE0178E67648_.wvu.FilterData" localSheetId="0" hidden="1">'Primary Layout'!$A$15:$AF$143</definedName>
    <definedName name="Z_A1B9BEDC_5616_45B6_8EA7_BD4F82301163_.wvu.FilterData" localSheetId="0" hidden="1">'Primary Layout'!$A$15:$AF$143</definedName>
    <definedName name="Z_A5500F3F_18B4_459F_B6A6_A749690598AB_.wvu.FilterData" localSheetId="0" hidden="1">'Primary Layout'!$A$15:$AF$143</definedName>
    <definedName name="Z_A891B79C_8F8E_4AA6_BD4B_26531B82F510_.wvu.FilterData" localSheetId="0" hidden="1">'Primary Layout'!$A$15:$AF$143</definedName>
    <definedName name="Z_ABD8F9D4_68BB_45AE_BFF3_02DF7669E543_.wvu.FilterData" localSheetId="0" hidden="1">'Primary Layout'!$A$15:$AF$143</definedName>
    <definedName name="Z_B0E411EC_DD68_4696_9EAA_79ADAEE039C1_.wvu.FilterData" localSheetId="0" hidden="1">'Primary Layout'!$A$15:$AF$143</definedName>
    <definedName name="Z_B2360059_5F30_4670_BDDC_F1B350D37AE1_.wvu.FilterData" localSheetId="0" hidden="1">'Primary Layout'!$A$15:$AF$143</definedName>
    <definedName name="Z_B2619948_8475_4973_BE51_D0274D1E10B5_.wvu.FilterData" localSheetId="0" hidden="1">'Primary Layout'!$A$15:$AF$143</definedName>
    <definedName name="Z_B35B7239_E4B0_40D3_96CF_78BBBF74D3E6_.wvu.FilterData" localSheetId="0" hidden="1">'Primary Layout'!$A$15:$AF$143</definedName>
    <definedName name="Z_B41061AA_1CEA_4777_8048_1E0DEF0E609C_.wvu.FilterData" localSheetId="0" hidden="1">'Primary Layout'!$A$15:$AF$143</definedName>
    <definedName name="Z_B4E49AF1_8D02_4426_8242_46E300B30A4E_.wvu.FilterData" localSheetId="0" hidden="1">'Primary Layout'!$A$15:$AF$143</definedName>
    <definedName name="Z_B973F924_6B37_498B_B61F_40AC405525FB_.wvu.FilterData" localSheetId="0" hidden="1">'Primary Layout'!$A$15:$AF$143</definedName>
    <definedName name="Z_B999FBB7_D561_4403_BFB3_E42E52436B2C_.wvu.FilterData" localSheetId="0" hidden="1">'Primary Layout'!$A$15:$AF$143</definedName>
    <definedName name="Z_BC53457A_939C_44BE_A462_027E1FA86090_.wvu.FilterData" localSheetId="0" hidden="1">'Primary Layout'!$A$15:$AF$143</definedName>
    <definedName name="Z_C5AEF000_00CF_4429_A410_2DD9C79DD9CC_.wvu.FilterData" localSheetId="0" hidden="1">'Primary Layout'!$A$15:$AF$143</definedName>
    <definedName name="Z_C607DA8E_6268_45B8_9230_B0C1E64BAF58_.wvu.FilterData" localSheetId="0" hidden="1">'Primary Layout'!$A$15:$AF$143</definedName>
    <definedName name="Z_C74D6D5C_C3FE_42F5_AD19_AB4713A6FCCB_.wvu.FilterData" localSheetId="0" hidden="1">'Primary Layout'!$A$15:$AF$143</definedName>
    <definedName name="Z_C7B650CD_09E9_44D3_B680_13DD2AD6C0EC_.wvu.FilterData" localSheetId="0" hidden="1">'Primary Layout'!$A$15:$AF$143</definedName>
    <definedName name="Z_C7CE45AF_6F40_40DC_84AF_10D530070DE9_.wvu.FilterData" localSheetId="0" hidden="1">'Primary Layout'!$A$15:$AF$143</definedName>
    <definedName name="Z_C7D7A2CF_5B3E_4C8E_B1A0_6EE666665290_.wvu.FilterData" localSheetId="0" hidden="1">'Primary Layout'!$A$15:$AF$143</definedName>
    <definedName name="Z_C80EA009_7A69_4A40_9FC6_B5779C6E7DEA_.wvu.FilterData" localSheetId="0" hidden="1">'Primary Layout'!$A$15:$AF$143</definedName>
    <definedName name="Z_CA91BF4F_F073_44AD_9059_B34377DE9F74_.wvu.FilterData" localSheetId="0" hidden="1">'Primary Layout'!$A$15:$AF$143</definedName>
    <definedName name="Z_CE27D01C_5F0F_40EB_8CED_A452EF3C503F_.wvu.FilterData" localSheetId="0" hidden="1">'Primary Layout'!$A$15:$AF$143</definedName>
    <definedName name="Z_CF72B511_2470_421C_B004_E08DF8DE0E23_.wvu.FilterData" localSheetId="0" hidden="1">'Primary Layout'!$A$15:$AF$143</definedName>
    <definedName name="Z_D12162DA_93AE_4700_9591_0DAD5A7B0D75_.wvu.FilterData" localSheetId="0" hidden="1">'Primary Layout'!$A$15:$AF$143</definedName>
    <definedName name="Z_D1941A69_36D2_4E22_BF7C_E63B4181645B_.wvu.FilterData" localSheetId="0" hidden="1">'Primary Layout'!$A$15:$AF$143</definedName>
    <definedName name="Z_D2C97286_0C08_499A_BB67_11A87A404426_.wvu.FilterData" localSheetId="0" hidden="1">'Primary Layout'!$A$15:$AF$143</definedName>
    <definedName name="Z_D5B6695B_4303_4A68_9352_73FC39B3B657_.wvu.FilterData" localSheetId="0" hidden="1">'Primary Layout'!$A$15:$AF$143</definedName>
    <definedName name="Z_D663571A_ED30_4C6F_B0D6_3F6B5CB4DFC1_.wvu.FilterData" localSheetId="0" hidden="1">'Primary Layout'!$A$15:$AF$143</definedName>
    <definedName name="Z_D68CB21A_FCB9_476D_9EF7_E73DD1E24DC6_.wvu.FilterData" localSheetId="0" hidden="1">'Primary Layout'!$A$15:$AF$143</definedName>
    <definedName name="Z_D8DD8F44_5DBB_4FFE_BC11_F30D5208944B_.wvu.FilterData" localSheetId="0" hidden="1">'Primary Layout'!$A$15:$AF$143</definedName>
    <definedName name="Z_D9FD030F_DEA2_4384_B4CC_A41ECFECA0ED_.wvu.FilterData" localSheetId="0" hidden="1">'Primary Layout'!$A$15:$AF$143</definedName>
    <definedName name="Z_DC1DC841_562C_4DE3_A3BF_5C16345D17EB_.wvu.FilterData" localSheetId="0" hidden="1">'Primary Layout'!$A$15:$AF$143</definedName>
    <definedName name="Z_DFEB39EE_1ED8_4E89_9B37_B57B60AAB7E6_.wvu.FilterData" localSheetId="0" hidden="1">'Primary Layout'!$A$15:$AF$143</definedName>
    <definedName name="Z_EB9C9F38_3B81_4D0B_9A40_EF37FD4EC927_.wvu.FilterData" localSheetId="0" hidden="1">'Primary Layout'!$A$15:$AF$143</definedName>
    <definedName name="Z_F03805C5_F8B6_4CEB_ACCF_F6A7BEC10B95_.wvu.FilterData" localSheetId="0" hidden="1">'Primary Layout'!$A$15:$AF$143</definedName>
    <definedName name="Z_F1537EAB_2143_4CB1_82E9_DA0DE0C5A2E4_.wvu.FilterData" localSheetId="0" hidden="1">'Primary Layout'!$A$15:$AF$143</definedName>
    <definedName name="Z_F1FBCDC0_F224_4145_93C4_95ED355356DD_.wvu.FilterData" localSheetId="0" hidden="1">'Primary Layout'!$A$15:$AF$143</definedName>
    <definedName name="Z_F3F93094_69F6_4AF3_808B_87B855262D27_.wvu.FilterData" localSheetId="0" hidden="1">'Primary Layout'!$A$15:$AF$143</definedName>
    <definedName name="Z_F521CF33_D692_4FCB_B8DA_C26DE0ECF14E_.wvu.FilterData" localSheetId="0" hidden="1">'Primary Layout'!$A$15:$AF$143</definedName>
    <definedName name="Z_F521CF33_D692_4FCB_B8DA_C26DE0ECF14E_.wvu.PrintArea" localSheetId="0" hidden="1">'Primary Layout'!$A$1:$AF$143</definedName>
    <definedName name="Z_F8006474_9128_41FE_9E4D_9315AD6C88E6_.wvu.FilterData" localSheetId="0" hidden="1">'Primary Layout'!$A$15:$AF$143</definedName>
    <definedName name="Z_FB60B439_4E01_4811_AA32_C3620F8888FB_.wvu.FilterData" localSheetId="0" hidden="1">'Primary Layout'!$A$15:$AF$143</definedName>
    <definedName name="Z_FDA43F5B_C6F4_4AC0_8C62_21DF6A3CC6EE_.wvu.FilterData" localSheetId="0" hidden="1">'Primary Layout'!$A$15:$AF$143</definedName>
    <definedName name="Z_FEB6AD22_2E9D_474E_BAE1_11F5180E4874_.wvu.FilterData" localSheetId="0" hidden="1">'Primary Layout'!$A$15:$AF$143</definedName>
  </definedNames>
  <calcPr fullCalcOnLoad="1"/>
</workbook>
</file>

<file path=xl/sharedStrings.xml><?xml version="1.0" encoding="utf-8"?>
<sst xmlns="http://schemas.openxmlformats.org/spreadsheetml/2006/main" count="388" uniqueCount="199">
  <si>
    <t>Primary Layout Report Date:</t>
  </si>
  <si>
    <r>
      <t>Please list Securities in Cusip Order</t>
    </r>
    <r>
      <rPr>
        <b/>
        <u val="single"/>
        <sz val="12"/>
        <rFont val="Arial"/>
        <family val="2"/>
      </rPr>
      <t xml:space="preserve"> (Skip Rows Between Entries)</t>
    </r>
  </si>
  <si>
    <t>Year Included in Shareholders' Income</t>
  </si>
  <si>
    <t>Box 6</t>
  </si>
  <si>
    <t>Box 1a Total</t>
  </si>
  <si>
    <t>Box 1b Total</t>
  </si>
  <si>
    <t>Box 2a</t>
  </si>
  <si>
    <t>Box 2b</t>
  </si>
  <si>
    <t>Box 2c</t>
  </si>
  <si>
    <t>Box 2d</t>
  </si>
  <si>
    <t>Box 3</t>
  </si>
  <si>
    <t>Box 8</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</si>
  <si>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</si>
  <si>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</si>
  <si>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</si>
  <si>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</si>
  <si>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</si>
  <si>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</si>
  <si>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</si>
  <si>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</si>
  <si>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</si>
  <si>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</si>
  <si>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</si>
  <si>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</si>
  <si>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</si>
  <si>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</si>
  <si>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</si>
  <si>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</si>
  <si>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</si>
  <si>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</si>
  <si>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</si>
  <si>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</si>
  <si>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</si>
  <si>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</si>
  <si>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</si>
  <si>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</si>
  <si>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</si>
  <si>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</si>
  <si>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</si>
  <si>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</si>
  <si>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</si>
  <si>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</si>
  <si>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</si>
  <si>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</si>
  <si>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</si>
  <si>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</si>
  <si>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</si>
  <si>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</si>
  <si>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</si>
  <si>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</si>
  <si>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</si>
  <si>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</si>
  <si>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</si>
  <si>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</si>
  <si>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</si>
  <si>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</si>
  <si>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</si>
  <si>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</si>
  <si>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</si>
  <si>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</si>
  <si>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</si>
  <si>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</si>
  <si>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</si>
  <si>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</si>
  <si>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</si>
  <si>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</si>
  <si>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</si>
  <si>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</si>
  <si>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</si>
  <si>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</si>
  <si>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</si>
  <si>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</si>
  <si>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</si>
  <si>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</si>
  <si>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</si>
  <si>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</si>
  <si>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</si>
  <si>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TARGET DELIVERY DATE: JANUARY 17, 2017</t>
  </si>
  <si>
    <t>Format to %</t>
  </si>
  <si>
    <t>CLOSED Direxion Daily FTSE Developed Markets Bull 1.25X Shares</t>
  </si>
  <si>
    <t>25490K307</t>
  </si>
  <si>
    <t>LLDM</t>
  </si>
  <si>
    <t>CLOSED Direxion Dynamic HY Bond Fund (Inv)</t>
  </si>
  <si>
    <t>PDHYX</t>
  </si>
  <si>
    <t>CLOSED Direxion S&amp;P 500 Volatility Response Shares</t>
  </si>
  <si>
    <t>25459Y728</t>
  </si>
  <si>
    <t>VSPY</t>
  </si>
  <si>
    <t>CLOSED Direxion Value Line Conservative Equity ETF</t>
  </si>
  <si>
    <t>25490K703</t>
  </si>
  <si>
    <t>VLLV</t>
  </si>
  <si>
    <t>25490K505</t>
  </si>
  <si>
    <t>VLML</t>
  </si>
  <si>
    <t>CLOSED Direxion Value Line Mid- and Large-Cap High Dividend ETF</t>
  </si>
  <si>
    <t>25490K604</t>
  </si>
  <si>
    <t>VLSM</t>
  </si>
  <si>
    <t>CLOSED Direxion Value Line Small- and Mid-Cap High Dividend ETF</t>
  </si>
  <si>
    <t>Direxion All Cap Insider Sentiment Shares</t>
  </si>
  <si>
    <t>25459Y769</t>
  </si>
  <si>
    <t>KNOW</t>
  </si>
  <si>
    <t>Direxion Daily 7-10 Year Treasury Bull 3X Shares</t>
  </si>
  <si>
    <t>25459W565</t>
  </si>
  <si>
    <t>TYD</t>
  </si>
  <si>
    <t>Direxion Daily Cyber Security &amp; IT Bear 2X Shares</t>
  </si>
  <si>
    <t>25490K497</t>
  </si>
  <si>
    <t>HAKD</t>
  </si>
  <si>
    <t>Direxion Daily European Financials Bull 2X Shares</t>
  </si>
  <si>
    <t>25490K166</t>
  </si>
  <si>
    <t>EUFL</t>
  </si>
  <si>
    <t>Direxion Daily Gold Miners Index Bear 1X Shares</t>
  </si>
  <si>
    <t>25490K174</t>
  </si>
  <si>
    <t>MELT</t>
  </si>
  <si>
    <t>Direxion Daily Mid Cap Bull 3X Shares</t>
  </si>
  <si>
    <t>25459W730</t>
  </si>
  <si>
    <t>MIDU</t>
  </si>
  <si>
    <t>Direxion Daily Retail Bull 3X Shares</t>
  </si>
  <si>
    <t>25459W417</t>
  </si>
  <si>
    <t>RETL</t>
  </si>
  <si>
    <t>Direxion Daily S&amp;P 500 Bull 1.25X Shares</t>
  </si>
  <si>
    <t>25490K109</t>
  </si>
  <si>
    <t>LLSP</t>
  </si>
  <si>
    <t>Direxion Daily S&amp;P 500 Bull 2X Shares</t>
  </si>
  <si>
    <t>25459Y165</t>
  </si>
  <si>
    <t>SPUU</t>
  </si>
  <si>
    <t>Direxion Daily S&amp;P Biotech Bear 1X Shares</t>
  </si>
  <si>
    <t>25490K380</t>
  </si>
  <si>
    <t>LABS</t>
  </si>
  <si>
    <t>Direxion Daily S&amp;P Oil &amp; Gas Exp. &amp; Prod. Bull 3X Shares</t>
  </si>
  <si>
    <t>25490K356</t>
  </si>
  <si>
    <t>GUSH</t>
  </si>
  <si>
    <t>Direxion Daily Semiconductor Bull 3X Shares</t>
  </si>
  <si>
    <t>25459W458</t>
  </si>
  <si>
    <t>SOXL</t>
  </si>
  <si>
    <t>Direxion Daily Silver Miners Index Bear 2X Shares</t>
  </si>
  <si>
    <t>DULL</t>
  </si>
  <si>
    <t>Direxion Daily Small Cap Bull 1.25X Shares</t>
  </si>
  <si>
    <t>25490K208</t>
  </si>
  <si>
    <t>LLSC</t>
  </si>
  <si>
    <t>Direxion Daily Small Cap Bull 2X Shares</t>
  </si>
  <si>
    <t>25459Y181</t>
  </si>
  <si>
    <t>SMLL</t>
  </si>
  <si>
    <t>Direxion Hilton Tactical Income Fund (A)</t>
  </si>
  <si>
    <t>HCYAX</t>
  </si>
  <si>
    <t>Direxion Hilton Tactical Income Fund (C)</t>
  </si>
  <si>
    <t>HCYCX</t>
  </si>
  <si>
    <t>Direxion Hilton Tactical Income Fund (Inst)</t>
  </si>
  <si>
    <t>HCYIX</t>
  </si>
  <si>
    <t xml:space="preserve">Direxion iBillionaire Index ETF </t>
  </si>
  <si>
    <t>25459Y264</t>
  </si>
  <si>
    <t>IBLN</t>
  </si>
  <si>
    <t>Direxion Indexed CVT Strategy Fund (Inv)</t>
  </si>
  <si>
    <t>DXCBX</t>
  </si>
  <si>
    <t>Direxion Indexed Managed Futures Strategy Fund (A)</t>
  </si>
  <si>
    <t>DXMAX</t>
  </si>
  <si>
    <t>Direxion Indexed Managed Futures Strategy Fund (C)</t>
  </si>
  <si>
    <t>DXMCX</t>
  </si>
  <si>
    <t xml:space="preserve">Direxion Indexed Managed Futures Strategy Fund (Inst) </t>
  </si>
  <si>
    <t>DXMIX</t>
  </si>
  <si>
    <t>Direxion Monthly High Yield Bull 1.2X Fund</t>
  </si>
  <si>
    <t>DXHYX</t>
  </si>
  <si>
    <t>Direxion NASDAQ-100 Equal Weighted Index Shares</t>
  </si>
  <si>
    <t>25459Y207</t>
  </si>
  <si>
    <t>QQQE</t>
  </si>
  <si>
    <t>Direxion Zacks MLP High Income Index Shares</t>
  </si>
  <si>
    <t>25459Y298</t>
  </si>
  <si>
    <t>ZMLP</t>
  </si>
  <si>
    <t>R</t>
  </si>
  <si>
    <t>25460E208</t>
  </si>
  <si>
    <t>CLOSED Direxion Daily FTSE Developed Markets Bull 1.25X Shares Total</t>
  </si>
  <si>
    <t>CLOSED Direxion Dynamic HY Bond Fund (Inv) Total</t>
  </si>
  <si>
    <t>CLOSED Direxion S&amp;P 500 Volatility Response Shares Total</t>
  </si>
  <si>
    <t>CLOSED Direxion Value Line Conservative Equity ETF Total</t>
  </si>
  <si>
    <t>CLOSED Direxion Value Line Mid- and Large-Cap High Dividend ETF Total</t>
  </si>
  <si>
    <t>CLOSED Direxion Value Line Small- and Mid-Cap High Dividend ETF Total</t>
  </si>
  <si>
    <t>Direxion All Cap Insider Sentiment Shares Total</t>
  </si>
  <si>
    <t>Direxion Daily 7-10 Year Treasury Bull 3X Shares Total</t>
  </si>
  <si>
    <t>Direxion Daily Cyber Security &amp; IT Bear 2X Shares Total</t>
  </si>
  <si>
    <t>Direxion Daily European Financials Bull 2X Shares Total</t>
  </si>
  <si>
    <t>Direxion Daily Gold Miners Index Bear 1X Shares Total</t>
  </si>
  <si>
    <t>Direxion Daily Mid Cap Bull 3X Shares Total</t>
  </si>
  <si>
    <t>Direxion Daily Retail Bull 3X Shares Total</t>
  </si>
  <si>
    <t>Direxion Daily S&amp;P 500 Bull 1.25X Shares Total</t>
  </si>
  <si>
    <t>Direxion Daily S&amp;P 500 Bull 2X Shares Total</t>
  </si>
  <si>
    <t>Direxion Daily S&amp;P Biotech Bear 1X Shares Total</t>
  </si>
  <si>
    <t>Direxion Daily S&amp;P Oil &amp; Gas Exp. &amp; Prod. Bull 3X Shares Total</t>
  </si>
  <si>
    <t>Direxion Daily Semiconductor Bull 3X Shares Total</t>
  </si>
  <si>
    <t>Direxion Daily Silver Miners Index Bear 2X Shares Total</t>
  </si>
  <si>
    <t>Direxion Daily Small Cap Bull 1.25X Shares Total</t>
  </si>
  <si>
    <t>Direxion Daily Small Cap Bull 2X Shares Total</t>
  </si>
  <si>
    <t>Direxion Hilton Tactical Income Fund (A) Total</t>
  </si>
  <si>
    <t>Direxion Hilton Tactical Income Fund (C) Total</t>
  </si>
  <si>
    <t>Direxion Hilton Tactical Income Fund (Inst) Total</t>
  </si>
  <si>
    <t>Direxion iBillionaire Index ETF  Total</t>
  </si>
  <si>
    <t>Direxion Indexed CVT Strategy Fund (Inv) Total</t>
  </si>
  <si>
    <t>Direxion Indexed Managed Futures Strategy Fund (A) Total</t>
  </si>
  <si>
    <t>Direxion Indexed Managed Futures Strategy Fund (C) Total</t>
  </si>
  <si>
    <t>Direxion Indexed Managed Futures Strategy Fund (Inst)  Total</t>
  </si>
  <si>
    <t>Direxion Monthly High Yield Bull 1.2X Fund Total</t>
  </si>
  <si>
    <t>Direxion NASDAQ-100 Equal Weighted Index Shares Total</t>
  </si>
  <si>
    <t>Direxion Zacks MLP High Income Index Shares Total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</si>
</sst>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0.00000000"/>
    <numFmt numFmtId="173" formatCode="0.000000000"/>
    <numFmt numFmtId="174" formatCode="0.0000000"/>
    <numFmt numFmtId="175" formatCode="_(* #,##0.00000000_);_(* \(#,##0.00000000\);_(* &quot;-&quot;??_);_(@_)"/>
    <numFmt numFmtId="176" formatCode="0.000000%"/>
    <numFmt numFmtId="177" formatCode="#,##0.00000000_);\(#,##0.00000000\)"/>
    <numFmt numFmtId="178" formatCode="#,##0.00000_);\(#,##0.00000\)"/>
    <numFmt numFmtId="179" formatCode="#,##0.00000000"/>
    <numFmt numFmtId="180" formatCode="0.0000000%"/>
    <numFmt numFmtId="181" formatCode="0.00000000%"/>
    <numFmt numFmtId="182" formatCode="0.000000"/>
    <numFmt numFmtId="183" formatCode="0.0000000000"/>
    <numFmt numFmtId="184" formatCode="0.00000000_);\(0.00000000\)"/>
    <numFmt numFmtId="185" formatCode="0.00000_);\(0.00000\)"/>
    <numFmt numFmtId="186" formatCode="0.0%"/>
    <numFmt numFmtId="187" formatCode="0.000%"/>
    <numFmt numFmtId="188" formatCode="0.0000%"/>
    <numFmt numFmtId="189" formatCode="0.00000%"/>
    <numFmt numFmtId="190" formatCode="[$-409]dddd\,\ mmmm\ dd\,\ yyyy"/>
    <numFmt numFmtId="191" formatCode="[$-409]h:mm:ss\ AM/PM"/>
    <numFmt numFmtId="192" formatCode="_(* #,##0.000_);_(* \(#,##0.000\);_(* &quot;-&quot;??_);_(@_)"/>
    <numFmt numFmtId="193" formatCode="_(* #,##0.0000_);_(* \(#,##0.0000\);_(* &quot;-&quot;??_);_(@_)"/>
    <numFmt numFmtId="194" formatCode="_(* #,##0.00000_);_(* \(#,##0.00000\);_(* &quot;-&quot;??_);_(@_)"/>
    <numFmt numFmtId="195" formatCode="_(* #,##0.00000000_);_(* \(#,##0.00000000\);_(* &quot;-&quot;????????_);_(@_)"/>
    <numFmt numFmtId="196" formatCode="_(* #,##0.0000_);_(* \(#,##0.0000\);_(* &quot;-&quot;????_);_(@_)"/>
  </numFmts>
  <fonts count="50">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12" fillId="3" borderId="0" applyNumberFormat="0" applyBorder="0" applyAlignment="0" applyProtection="0"/>
    <xf numFmtId="0" fontId="32" fillId="4" borderId="0" applyNumberFormat="0" applyBorder="0" applyAlignment="0" applyProtection="0"/>
    <xf numFmtId="0" fontId="12" fillId="5" borderId="0" applyNumberFormat="0" applyBorder="0" applyAlignment="0" applyProtection="0"/>
    <xf numFmtId="0" fontId="32" fillId="6" borderId="0" applyNumberFormat="0" applyBorder="0" applyAlignment="0" applyProtection="0"/>
    <xf numFmtId="0" fontId="12" fillId="7" borderId="0" applyNumberFormat="0" applyBorder="0" applyAlignment="0" applyProtection="0"/>
    <xf numFmtId="0" fontId="32" fillId="8" borderId="0" applyNumberFormat="0" applyBorder="0" applyAlignment="0" applyProtection="0"/>
    <xf numFmtId="0" fontId="12" fillId="9" borderId="0" applyNumberFormat="0" applyBorder="0" applyAlignment="0" applyProtection="0"/>
    <xf numFmtId="0" fontId="32" fillId="10" borderId="0" applyNumberFormat="0" applyBorder="0" applyAlignment="0" applyProtection="0"/>
    <xf numFmtId="0" fontId="12" fillId="11" borderId="0" applyNumberFormat="0" applyBorder="0" applyAlignment="0" applyProtection="0"/>
    <xf numFmtId="0" fontId="32" fillId="12" borderId="0" applyNumberFormat="0" applyBorder="0" applyAlignment="0" applyProtection="0"/>
    <xf numFmtId="0" fontId="12" fillId="13" borderId="0" applyNumberFormat="0" applyBorder="0" applyAlignment="0" applyProtection="0"/>
    <xf numFmtId="0" fontId="32" fillId="14" borderId="0" applyNumberFormat="0" applyBorder="0" applyAlignment="0" applyProtection="0"/>
    <xf numFmtId="0" fontId="12" fillId="15" borderId="0" applyNumberFormat="0" applyBorder="0" applyAlignment="0" applyProtection="0"/>
    <xf numFmtId="0" fontId="32" fillId="16" borderId="0" applyNumberFormat="0" applyBorder="0" applyAlignment="0" applyProtection="0"/>
    <xf numFmtId="0" fontId="12" fillId="17" borderId="0" applyNumberFormat="0" applyBorder="0" applyAlignment="0" applyProtection="0"/>
    <xf numFmtId="0" fontId="32" fillId="18" borderId="0" applyNumberFormat="0" applyBorder="0" applyAlignment="0" applyProtection="0"/>
    <xf numFmtId="0" fontId="12" fillId="19" borderId="0" applyNumberFormat="0" applyBorder="0" applyAlignment="0" applyProtection="0"/>
    <xf numFmtId="0" fontId="32" fillId="20" borderId="0" applyNumberFormat="0" applyBorder="0" applyAlignment="0" applyProtection="0"/>
    <xf numFmtId="0" fontId="12" fillId="9" borderId="0" applyNumberFormat="0" applyBorder="0" applyAlignment="0" applyProtection="0"/>
    <xf numFmtId="0" fontId="32" fillId="21" borderId="0" applyNumberFormat="0" applyBorder="0" applyAlignment="0" applyProtection="0"/>
    <xf numFmtId="0" fontId="12" fillId="15" borderId="0" applyNumberFormat="0" applyBorder="0" applyAlignment="0" applyProtection="0"/>
    <xf numFmtId="0" fontId="32" fillId="22" borderId="0" applyNumberFormat="0" applyBorder="0" applyAlignment="0" applyProtection="0"/>
    <xf numFmtId="0" fontId="12" fillId="23" borderId="0" applyNumberFormat="0" applyBorder="0" applyAlignment="0" applyProtection="0"/>
    <xf numFmtId="0" fontId="33" fillId="24" borderId="0" applyNumberFormat="0" applyBorder="0" applyAlignment="0" applyProtection="0"/>
    <xf numFmtId="0" fontId="13" fillId="25" borderId="0" applyNumberFormat="0" applyBorder="0" applyAlignment="0" applyProtection="0"/>
    <xf numFmtId="0" fontId="33" fillId="26" borderId="0" applyNumberFormat="0" applyBorder="0" applyAlignment="0" applyProtection="0"/>
    <xf numFmtId="0" fontId="13" fillId="17" borderId="0" applyNumberFormat="0" applyBorder="0" applyAlignment="0" applyProtection="0"/>
    <xf numFmtId="0" fontId="33" fillId="27" borderId="0" applyNumberFormat="0" applyBorder="0" applyAlignment="0" applyProtection="0"/>
    <xf numFmtId="0" fontId="13" fillId="19" borderId="0" applyNumberFormat="0" applyBorder="0" applyAlignment="0" applyProtection="0"/>
    <xf numFmtId="0" fontId="33" fillId="28" borderId="0" applyNumberFormat="0" applyBorder="0" applyAlignment="0" applyProtection="0"/>
    <xf numFmtId="0" fontId="13" fillId="29" borderId="0" applyNumberFormat="0" applyBorder="0" applyAlignment="0" applyProtection="0"/>
    <xf numFmtId="0" fontId="33" fillId="30" borderId="0" applyNumberFormat="0" applyBorder="0" applyAlignment="0" applyProtection="0"/>
    <xf numFmtId="0" fontId="13" fillId="31" borderId="0" applyNumberFormat="0" applyBorder="0" applyAlignment="0" applyProtection="0"/>
    <xf numFmtId="0" fontId="33" fillId="32" borderId="0" applyNumberFormat="0" applyBorder="0" applyAlignment="0" applyProtection="0"/>
    <xf numFmtId="0" fontId="13" fillId="33" borderId="0" applyNumberFormat="0" applyBorder="0" applyAlignment="0" applyProtection="0"/>
    <xf numFmtId="0" fontId="33" fillId="34" borderId="0" applyNumberFormat="0" applyBorder="0" applyAlignment="0" applyProtection="0"/>
    <xf numFmtId="0" fontId="13" fillId="35" borderId="0" applyNumberFormat="0" applyBorder="0" applyAlignment="0" applyProtection="0"/>
    <xf numFmtId="0" fontId="33" fillId="36" borderId="0" applyNumberFormat="0" applyBorder="0" applyAlignment="0" applyProtection="0"/>
    <xf numFmtId="0" fontId="13" fillId="37" borderId="0" applyNumberFormat="0" applyBorder="0" applyAlignment="0" applyProtection="0"/>
    <xf numFmtId="0" fontId="33" fillId="38" borderId="0" applyNumberFormat="0" applyBorder="0" applyAlignment="0" applyProtection="0"/>
    <xf numFmtId="0" fontId="13" fillId="39" borderId="0" applyNumberFormat="0" applyBorder="0" applyAlignment="0" applyProtection="0"/>
    <xf numFmtId="0" fontId="33" fillId="40" borderId="0" applyNumberFormat="0" applyBorder="0" applyAlignment="0" applyProtection="0"/>
    <xf numFmtId="0" fontId="13" fillId="29" borderId="0" applyNumberFormat="0" applyBorder="0" applyAlignment="0" applyProtection="0"/>
    <xf numFmtId="0" fontId="33" fillId="41" borderId="0" applyNumberFormat="0" applyBorder="0" applyAlignment="0" applyProtection="0"/>
    <xf numFmtId="0" fontId="13" fillId="31" borderId="0" applyNumberFormat="0" applyBorder="0" applyAlignment="0" applyProtection="0"/>
    <xf numFmtId="0" fontId="33" fillId="42" borderId="0" applyNumberFormat="0" applyBorder="0" applyAlignment="0" applyProtection="0"/>
    <xf numFmtId="0" fontId="13" fillId="43" borderId="0" applyNumberFormat="0" applyBorder="0" applyAlignment="0" applyProtection="0"/>
    <xf numFmtId="0" fontId="34" fillId="44" borderId="0" applyNumberFormat="0" applyBorder="0" applyAlignment="0" applyProtection="0"/>
    <xf numFmtId="0" fontId="14" fillId="5" borderId="0" applyNumberFormat="0" applyBorder="0" applyAlignment="0" applyProtection="0"/>
    <xf numFmtId="0" fontId="35" fillId="45" borderId="1" applyNumberFormat="0" applyAlignment="0" applyProtection="0"/>
    <xf numFmtId="0" fontId="15" fillId="46" borderId="2" applyNumberFormat="0" applyAlignment="0" applyProtection="0"/>
    <xf numFmtId="0" fontId="36"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49" borderId="0" applyNumberFormat="0" applyBorder="0" applyAlignment="0" applyProtection="0"/>
    <xf numFmtId="0" fontId="18" fillId="7" borderId="0" applyNumberFormat="0" applyBorder="0" applyAlignment="0" applyProtection="0"/>
    <xf numFmtId="0" fontId="39" fillId="0" borderId="5" applyNumberFormat="0" applyFill="0" applyAlignment="0" applyProtection="0"/>
    <xf numFmtId="0" fontId="19" fillId="0" borderId="6" applyNumberFormat="0" applyFill="0" applyAlignment="0" applyProtection="0"/>
    <xf numFmtId="0" fontId="40" fillId="0" borderId="7" applyNumberFormat="0" applyFill="0" applyAlignment="0" applyProtection="0"/>
    <xf numFmtId="0" fontId="20" fillId="0" borderId="8" applyNumberFormat="0" applyFill="0" applyAlignment="0" applyProtection="0"/>
    <xf numFmtId="0" fontId="41" fillId="0" borderId="9" applyNumberFormat="0" applyFill="0" applyAlignment="0" applyProtection="0"/>
    <xf numFmtId="0" fontId="21" fillId="0" borderId="10" applyNumberFormat="0" applyFill="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2" fillId="50" borderId="1" applyNumberFormat="0" applyAlignment="0" applyProtection="0"/>
    <xf numFmtId="0" fontId="22" fillId="13" borderId="2" applyNumberFormat="0" applyAlignment="0" applyProtection="0"/>
    <xf numFmtId="0" fontId="43" fillId="0" borderId="11" applyNumberFormat="0" applyFill="0" applyAlignment="0" applyProtection="0"/>
    <xf numFmtId="0" fontId="23" fillId="0" borderId="12" applyNumberFormat="0" applyFill="0" applyAlignment="0" applyProtection="0"/>
    <xf numFmtId="0" fontId="44" fillId="51" borderId="0" applyNumberFormat="0" applyBorder="0" applyAlignment="0" applyProtection="0"/>
    <xf numFmtId="0" fontId="24" fillId="52" borderId="0" applyNumberFormat="0" applyBorder="0" applyAlignment="0" applyProtection="0"/>
    <xf numFmtId="0" fontId="32"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5"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26" fillId="0" borderId="0" applyNumberFormat="0" applyFill="0" applyBorder="0" applyAlignment="0" applyProtection="0"/>
    <xf numFmtId="0" fontId="47" fillId="0" borderId="17" applyNumberFormat="0" applyFill="0" applyAlignment="0" applyProtection="0"/>
    <xf numFmtId="0" fontId="27" fillId="0" borderId="18" applyNumberFormat="0" applyFill="0" applyAlignment="0" applyProtection="0"/>
    <xf numFmtId="0" fontId="48" fillId="0" borderId="0" applyNumberFormat="0" applyFill="0" applyBorder="0" applyAlignment="0" applyProtection="0"/>
    <xf numFmtId="0" fontId="28" fillId="0" borderId="0" applyNumberFormat="0" applyFill="0" applyBorder="0" applyAlignment="0" applyProtection="0"/>
  </cellStyleXfs>
  <cellXfs count="13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13" borderId="19"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20"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24" xfId="0" applyFont="1" applyBorder="1" applyAlignment="1">
      <alignment horizontal="center"/>
    </xf>
    <xf numFmtId="9" fontId="8" fillId="0" borderId="24" xfId="0" applyNumberFormat="1" applyFont="1" applyBorder="1" applyAlignment="1" quotePrefix="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24" xfId="0" applyFont="1" applyFill="1" applyBorder="1" applyAlignment="1">
      <alignment horizontal="center"/>
    </xf>
    <xf numFmtId="0" fontId="10" fillId="0" borderId="0" xfId="0" applyFont="1" applyAlignment="1">
      <alignment horizontal="center"/>
    </xf>
    <xf numFmtId="0" fontId="10" fillId="0" borderId="0" xfId="0" applyFont="1" applyAlignment="1">
      <alignment horizontal="left"/>
    </xf>
    <xf numFmtId="0" fontId="1" fillId="0" borderId="20" xfId="0" applyFont="1" applyFill="1" applyBorder="1" applyAlignment="1">
      <alignment horizontal="center"/>
    </xf>
    <xf numFmtId="0" fontId="8" fillId="0" borderId="20" xfId="0" applyFont="1" applyFill="1" applyBorder="1" applyAlignment="1">
      <alignment horizontal="center"/>
    </xf>
    <xf numFmtId="0" fontId="1" fillId="0" borderId="25" xfId="0" applyFont="1" applyBorder="1" applyAlignment="1">
      <alignment horizontal="center"/>
    </xf>
    <xf numFmtId="0" fontId="8" fillId="0" borderId="25" xfId="0" applyFont="1" applyBorder="1" applyAlignment="1">
      <alignment horizontal="center"/>
    </xf>
    <xf numFmtId="0" fontId="0" fillId="0" borderId="21" xfId="0" applyBorder="1" applyAlignment="1">
      <alignment/>
    </xf>
    <xf numFmtId="14" fontId="0" fillId="0" borderId="26" xfId="0" applyNumberFormat="1" applyBorder="1" applyAlignment="1">
      <alignment horizontal="left"/>
    </xf>
    <xf numFmtId="167" fontId="4" fillId="0" borderId="0" xfId="0" applyNumberFormat="1" applyFont="1" applyBorder="1" applyAlignment="1">
      <alignment horizontal="center"/>
    </xf>
    <xf numFmtId="167" fontId="1" fillId="0" borderId="0" xfId="0" applyNumberFormat="1" applyFont="1" applyBorder="1" applyAlignment="1">
      <alignment horizontal="center"/>
    </xf>
    <xf numFmtId="167" fontId="8" fillId="0" borderId="0" xfId="0" applyNumberFormat="1" applyFont="1" applyBorder="1" applyAlignment="1">
      <alignment horizontal="center"/>
    </xf>
    <xf numFmtId="172" fontId="8" fillId="0" borderId="27" xfId="0" applyNumberFormat="1" applyFont="1" applyBorder="1" applyAlignment="1">
      <alignment horizontal="center"/>
    </xf>
    <xf numFmtId="172" fontId="1" fillId="0" borderId="25" xfId="0" applyNumberFormat="1" applyFont="1" applyFill="1" applyBorder="1" applyAlignment="1">
      <alignment horizontal="center"/>
    </xf>
    <xf numFmtId="172" fontId="7" fillId="0" borderId="25" xfId="0" applyNumberFormat="1" applyFont="1" applyBorder="1" applyAlignment="1">
      <alignment horizontal="center"/>
    </xf>
    <xf numFmtId="172" fontId="0" fillId="0" borderId="0" xfId="0" applyNumberFormat="1" applyFont="1" applyAlignment="1">
      <alignment horizontal="center"/>
    </xf>
    <xf numFmtId="167" fontId="0" fillId="0" borderId="0" xfId="0" applyNumberFormat="1" applyBorder="1" applyAlignment="1">
      <alignment horizontal="left"/>
    </xf>
    <xf numFmtId="172" fontId="0" fillId="0" borderId="0" xfId="0" applyNumberFormat="1" applyAlignment="1">
      <alignment horizontal="center"/>
    </xf>
    <xf numFmtId="172" fontId="0" fillId="0" borderId="0" xfId="0" applyNumberFormat="1" applyAlignment="1">
      <alignment/>
    </xf>
    <xf numFmtId="167" fontId="0" fillId="0" borderId="0" xfId="0" applyNumberFormat="1" applyAlignment="1">
      <alignment wrapText="1"/>
    </xf>
    <xf numFmtId="167" fontId="0" fillId="0" borderId="0" xfId="0" applyNumberFormat="1" applyAlignment="1">
      <alignment horizontal="center"/>
    </xf>
    <xf numFmtId="167" fontId="0" fillId="0" borderId="0" xfId="0" applyNumberFormat="1" applyAlignment="1">
      <alignment/>
    </xf>
    <xf numFmtId="172" fontId="1" fillId="0" borderId="25" xfId="0" applyNumberFormat="1" applyFont="1" applyBorder="1" applyAlignment="1">
      <alignment horizontal="center"/>
    </xf>
    <xf numFmtId="172" fontId="4" fillId="0" borderId="0" xfId="0" applyNumberFormat="1" applyFont="1" applyBorder="1" applyAlignment="1">
      <alignment horizontal="center"/>
    </xf>
    <xf numFmtId="0" fontId="0" fillId="0" borderId="0" xfId="0" applyFill="1" applyAlignment="1">
      <alignment/>
    </xf>
    <xf numFmtId="172" fontId="0" fillId="0" borderId="0" xfId="0" applyNumberFormat="1" applyFill="1" applyAlignment="1">
      <alignment/>
    </xf>
    <xf numFmtId="184" fontId="0" fillId="0" borderId="0" xfId="0" applyNumberFormat="1" applyAlignment="1">
      <alignment/>
    </xf>
    <xf numFmtId="184" fontId="0" fillId="0" borderId="0" xfId="0" applyNumberFormat="1" applyAlignment="1">
      <alignment horizontal="center"/>
    </xf>
    <xf numFmtId="184" fontId="0" fillId="0" borderId="0" xfId="0" applyNumberFormat="1" applyFont="1" applyAlignment="1">
      <alignment horizontal="center"/>
    </xf>
    <xf numFmtId="184" fontId="4" fillId="0" borderId="0" xfId="0" applyNumberFormat="1" applyFont="1" applyBorder="1" applyAlignment="1">
      <alignment horizontal="center"/>
    </xf>
    <xf numFmtId="184" fontId="8" fillId="0" borderId="20" xfId="0" applyNumberFormat="1" applyFont="1" applyBorder="1" applyAlignment="1">
      <alignment horizontal="center"/>
    </xf>
    <xf numFmtId="184" fontId="1" fillId="0" borderId="0" xfId="0" applyNumberFormat="1" applyFont="1" applyBorder="1" applyAlignment="1">
      <alignment horizontal="center"/>
    </xf>
    <xf numFmtId="184" fontId="1" fillId="0" borderId="0" xfId="0" applyNumberFormat="1" applyFont="1" applyFill="1" applyBorder="1" applyAlignment="1">
      <alignment horizontal="center"/>
    </xf>
    <xf numFmtId="184" fontId="8" fillId="0" borderId="0" xfId="0" applyNumberFormat="1" applyFont="1" applyBorder="1" applyAlignment="1">
      <alignment horizontal="center"/>
    </xf>
    <xf numFmtId="184" fontId="0" fillId="0" borderId="0" xfId="0" applyNumberFormat="1" applyFill="1" applyAlignment="1">
      <alignment/>
    </xf>
    <xf numFmtId="185" fontId="0" fillId="0" borderId="0" xfId="0" applyNumberFormat="1" applyAlignment="1">
      <alignment/>
    </xf>
    <xf numFmtId="185" fontId="0" fillId="0" borderId="0" xfId="0" applyNumberFormat="1" applyAlignment="1">
      <alignment horizontal="center"/>
    </xf>
    <xf numFmtId="185" fontId="0" fillId="0" borderId="0" xfId="0" applyNumberFormat="1" applyFont="1" applyAlignment="1">
      <alignment horizontal="center"/>
    </xf>
    <xf numFmtId="185" fontId="4" fillId="0" borderId="0" xfId="0" applyNumberFormat="1" applyFont="1" applyBorder="1" applyAlignment="1">
      <alignment horizontal="center"/>
    </xf>
    <xf numFmtId="185" fontId="8" fillId="0" borderId="20" xfId="0" applyNumberFormat="1" applyFont="1" applyBorder="1" applyAlignment="1">
      <alignment horizontal="center"/>
    </xf>
    <xf numFmtId="185" fontId="1" fillId="0" borderId="0" xfId="0" applyNumberFormat="1" applyFont="1" applyBorder="1" applyAlignment="1">
      <alignment horizontal="center"/>
    </xf>
    <xf numFmtId="185" fontId="1" fillId="0" borderId="0" xfId="0" applyNumberFormat="1" applyFont="1" applyFill="1" applyBorder="1" applyAlignment="1">
      <alignment horizontal="center"/>
    </xf>
    <xf numFmtId="185" fontId="8" fillId="0" borderId="0" xfId="0" applyNumberFormat="1" applyFont="1" applyBorder="1" applyAlignment="1">
      <alignment horizontal="center"/>
    </xf>
    <xf numFmtId="184" fontId="1" fillId="0" borderId="25" xfId="0" applyNumberFormat="1" applyFont="1" applyBorder="1" applyAlignment="1">
      <alignment horizontal="center"/>
    </xf>
    <xf numFmtId="184" fontId="1" fillId="0" borderId="23" xfId="0" applyNumberFormat="1" applyFont="1" applyBorder="1" applyAlignment="1">
      <alignment horizontal="center"/>
    </xf>
    <xf numFmtId="184" fontId="7" fillId="0" borderId="23" xfId="0" applyNumberFormat="1" applyFont="1" applyBorder="1" applyAlignment="1">
      <alignment horizontal="center"/>
    </xf>
    <xf numFmtId="0" fontId="0" fillId="13" borderId="19" xfId="0" applyNumberFormat="1" applyFont="1" applyFill="1" applyBorder="1" applyAlignment="1">
      <alignment horizontal="center"/>
    </xf>
    <xf numFmtId="184" fontId="0" fillId="0" borderId="0" xfId="0" applyNumberFormat="1" applyAlignment="1">
      <alignment wrapText="1"/>
    </xf>
    <xf numFmtId="184" fontId="0" fillId="0" borderId="0" xfId="0" applyNumberFormat="1" applyBorder="1" applyAlignment="1">
      <alignment horizontal="center"/>
    </xf>
    <xf numFmtId="184" fontId="8" fillId="0" borderId="21" xfId="0" applyNumberFormat="1" applyFont="1" applyBorder="1" applyAlignment="1">
      <alignment horizontal="center"/>
    </xf>
    <xf numFmtId="184" fontId="1" fillId="0" borderId="0" xfId="0" applyNumberFormat="1" applyFont="1" applyAlignment="1">
      <alignment horizontal="center"/>
    </xf>
    <xf numFmtId="184" fontId="8" fillId="0" borderId="24" xfId="0" applyNumberFormat="1" applyFont="1" applyBorder="1" applyAlignment="1">
      <alignment horizontal="center"/>
    </xf>
    <xf numFmtId="0" fontId="32" fillId="0" borderId="0" xfId="97" applyFont="1" applyFill="1">
      <alignment/>
      <protection/>
    </xf>
    <xf numFmtId="0" fontId="32" fillId="0" borderId="0" xfId="97" applyFont="1" applyFill="1" applyAlignment="1">
      <alignment horizontal="center"/>
      <protection/>
    </xf>
    <xf numFmtId="14" fontId="32" fillId="0" borderId="0" xfId="97" applyNumberFormat="1" applyFont="1" applyFill="1">
      <alignment/>
      <protection/>
    </xf>
    <xf numFmtId="167" fontId="32" fillId="0" borderId="0" xfId="97" applyNumberFormat="1" applyFont="1" applyFill="1">
      <alignment/>
      <protection/>
    </xf>
    <xf numFmtId="0" fontId="49" fillId="0" borderId="0" xfId="0" applyFont="1" applyFill="1" applyAlignment="1">
      <alignment/>
    </xf>
    <xf numFmtId="0" fontId="49" fillId="0" borderId="0" xfId="0" applyFont="1" applyFill="1" applyAlignment="1">
      <alignment horizontal="center"/>
    </xf>
    <xf numFmtId="172" fontId="49" fillId="0" borderId="0" xfId="0" applyNumberFormat="1" applyFont="1" applyFill="1" applyAlignment="1">
      <alignment/>
    </xf>
    <xf numFmtId="184" fontId="49" fillId="0" borderId="0" xfId="0" applyNumberFormat="1" applyFont="1" applyFill="1" applyAlignment="1">
      <alignment/>
    </xf>
    <xf numFmtId="185" fontId="49" fillId="0" borderId="0" xfId="0" applyNumberFormat="1" applyFont="1" applyFill="1" applyAlignment="1">
      <alignment/>
    </xf>
    <xf numFmtId="0" fontId="49" fillId="0" borderId="0" xfId="0" applyFont="1" applyFill="1" applyAlignment="1">
      <alignment/>
    </xf>
    <xf numFmtId="0" fontId="49" fillId="0" borderId="0" xfId="0" applyFont="1" applyFill="1" applyAlignment="1">
      <alignment horizontal="center"/>
    </xf>
    <xf numFmtId="172" fontId="49" fillId="0" borderId="0" xfId="0" applyNumberFormat="1" applyFont="1" applyFill="1" applyAlignment="1">
      <alignment/>
    </xf>
    <xf numFmtId="184" fontId="49" fillId="0" borderId="0" xfId="0" applyNumberFormat="1" applyFont="1" applyFill="1" applyAlignment="1">
      <alignment/>
    </xf>
    <xf numFmtId="185" fontId="49" fillId="0" borderId="0" xfId="0" applyNumberFormat="1" applyFont="1" applyFill="1" applyAlignment="1">
      <alignment/>
    </xf>
    <xf numFmtId="185" fontId="32" fillId="0" borderId="0" xfId="97" applyNumberFormat="1" applyFont="1" applyFill="1">
      <alignment/>
      <protection/>
    </xf>
    <xf numFmtId="11" fontId="32" fillId="0" borderId="0" xfId="0" applyNumberFormat="1" applyFont="1" applyFill="1" applyBorder="1" applyAlignment="1" applyProtection="1" quotePrefix="1">
      <alignment horizontal="center"/>
      <protection/>
    </xf>
    <xf numFmtId="184" fontId="3" fillId="0" borderId="0" xfId="0" applyNumberFormat="1" applyFont="1" applyAlignment="1">
      <alignment horizontal="left" vertical="top" wrapText="1"/>
    </xf>
    <xf numFmtId="184" fontId="1" fillId="0" borderId="20" xfId="0" applyNumberFormat="1" applyFont="1" applyBorder="1" applyAlignment="1">
      <alignment horizontal="center"/>
    </xf>
    <xf numFmtId="184" fontId="7" fillId="0" borderId="21" xfId="0" applyNumberFormat="1" applyFont="1" applyBorder="1" applyAlignment="1">
      <alignment horizontal="center"/>
    </xf>
    <xf numFmtId="184" fontId="0" fillId="0" borderId="0" xfId="0" applyNumberFormat="1" applyBorder="1" applyAlignment="1">
      <alignment horizontal="left"/>
    </xf>
    <xf numFmtId="184" fontId="7" fillId="0" borderId="21" xfId="0" applyNumberFormat="1" applyFont="1" applyBorder="1" applyAlignment="1">
      <alignment/>
    </xf>
    <xf numFmtId="184" fontId="32" fillId="0" borderId="0" xfId="97" applyNumberFormat="1" applyFont="1" applyFill="1">
      <alignment/>
      <protection/>
    </xf>
    <xf numFmtId="184" fontId="32" fillId="0" borderId="0" xfId="97" applyNumberFormat="1" applyFont="1" applyFill="1" applyBorder="1" applyAlignment="1" applyProtection="1">
      <alignment/>
      <protection/>
    </xf>
    <xf numFmtId="185" fontId="8" fillId="0" borderId="22" xfId="0" applyNumberFormat="1" applyFont="1" applyBorder="1" applyAlignment="1">
      <alignment horizontal="center"/>
    </xf>
    <xf numFmtId="185" fontId="1" fillId="0" borderId="0" xfId="0" applyNumberFormat="1" applyFont="1" applyAlignment="1">
      <alignment horizontal="center"/>
    </xf>
    <xf numFmtId="185" fontId="1" fillId="0" borderId="23" xfId="0" applyNumberFormat="1" applyFont="1" applyBorder="1" applyAlignment="1">
      <alignment horizontal="center"/>
    </xf>
    <xf numFmtId="185" fontId="7" fillId="0" borderId="23" xfId="0" applyNumberFormat="1" applyFont="1" applyBorder="1" applyAlignment="1">
      <alignment horizontal="center"/>
    </xf>
    <xf numFmtId="184" fontId="8" fillId="0" borderId="0" xfId="0" applyNumberFormat="1" applyFont="1" applyAlignment="1">
      <alignment horizontal="center"/>
    </xf>
    <xf numFmtId="180" fontId="0" fillId="0" borderId="0" xfId="0" applyNumberFormat="1" applyAlignment="1">
      <alignment/>
    </xf>
    <xf numFmtId="180" fontId="1" fillId="0" borderId="0" xfId="0" applyNumberFormat="1" applyFont="1" applyAlignment="1">
      <alignment/>
    </xf>
    <xf numFmtId="180" fontId="1" fillId="0" borderId="0" xfId="0" applyNumberFormat="1" applyFont="1" applyFill="1" applyBorder="1" applyAlignment="1">
      <alignment horizontal="center"/>
    </xf>
    <xf numFmtId="180" fontId="8" fillId="0" borderId="0" xfId="0" applyNumberFormat="1" applyFont="1" applyFill="1" applyBorder="1" applyAlignment="1">
      <alignment horizontal="center"/>
    </xf>
    <xf numFmtId="180" fontId="49" fillId="0" borderId="0" xfId="114" applyNumberFormat="1" applyFont="1" applyFill="1" applyAlignment="1">
      <alignment/>
    </xf>
    <xf numFmtId="180" fontId="49" fillId="0" borderId="0" xfId="114" applyNumberFormat="1" applyFont="1" applyFill="1" applyAlignment="1">
      <alignment/>
    </xf>
    <xf numFmtId="180" fontId="0" fillId="0" borderId="0" xfId="114" applyNumberFormat="1" applyFont="1" applyAlignment="1">
      <alignment/>
    </xf>
    <xf numFmtId="196" fontId="0" fillId="0" borderId="0" xfId="0" applyNumberFormat="1" applyAlignment="1">
      <alignment/>
    </xf>
    <xf numFmtId="196" fontId="0" fillId="0" borderId="0" xfId="0" applyNumberFormat="1" applyFill="1" applyAlignment="1">
      <alignment/>
    </xf>
    <xf numFmtId="167" fontId="0" fillId="0" borderId="0" xfId="0" applyNumberFormat="1" applyFill="1" applyAlignment="1">
      <alignment/>
    </xf>
    <xf numFmtId="185" fontId="0" fillId="0" borderId="0" xfId="0" applyNumberFormat="1" applyFill="1" applyAlignment="1">
      <alignment/>
    </xf>
    <xf numFmtId="180" fontId="0" fillId="0" borderId="0" xfId="114" applyNumberFormat="1" applyFont="1" applyFill="1" applyAlignment="1">
      <alignment/>
    </xf>
    <xf numFmtId="0" fontId="8" fillId="0" borderId="0" xfId="0" applyFont="1" applyFill="1" applyBorder="1" applyAlignment="1">
      <alignment horizontal="center"/>
    </xf>
    <xf numFmtId="184" fontId="7" fillId="0" borderId="0" xfId="0" applyNumberFormat="1" applyFont="1" applyBorder="1" applyAlignment="1">
      <alignment horizontal="center"/>
    </xf>
    <xf numFmtId="0" fontId="0" fillId="0" borderId="0" xfId="0" applyBorder="1" applyAlignment="1">
      <alignment/>
    </xf>
    <xf numFmtId="184" fontId="7" fillId="0" borderId="0" xfId="0" applyNumberFormat="1" applyFont="1" applyBorder="1" applyAlignment="1">
      <alignment/>
    </xf>
    <xf numFmtId="172" fontId="7" fillId="0" borderId="0" xfId="0" applyNumberFormat="1" applyFont="1" applyBorder="1" applyAlignment="1">
      <alignment horizontal="center"/>
    </xf>
    <xf numFmtId="185" fontId="7" fillId="0" borderId="0" xfId="0" applyNumberFormat="1" applyFont="1" applyBorder="1" applyAlignment="1">
      <alignment horizontal="center"/>
    </xf>
    <xf numFmtId="9" fontId="8" fillId="0" borderId="0" xfId="0" applyNumberFormat="1" applyFont="1" applyBorder="1" applyAlignment="1" quotePrefix="1">
      <alignment horizontal="center"/>
    </xf>
    <xf numFmtId="0" fontId="47" fillId="0" borderId="0" xfId="97" applyFont="1" applyFill="1">
      <alignment/>
      <protection/>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24" xfId="0" applyFont="1" applyBorder="1" applyAlignment="1">
      <alignment horizontal="left"/>
    </xf>
    <xf numFmtId="0" fontId="0" fillId="0" borderId="24" xfId="0" applyBorder="1" applyAlignment="1">
      <alignment/>
    </xf>
    <xf numFmtId="0" fontId="7"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4" xfId="74"/>
    <cellStyle name="Comma 5" xfId="75"/>
    <cellStyle name="Comma 6" xfId="76"/>
    <cellStyle name="Currency" xfId="77"/>
    <cellStyle name="Currency [0]" xfId="78"/>
    <cellStyle name="Explanatory Text" xfId="79"/>
    <cellStyle name="Explanatory Text 2" xfId="80"/>
    <cellStyle name="Good" xfId="81"/>
    <cellStyle name="Good 2" xfId="82"/>
    <cellStyle name="Heading 1" xfId="83"/>
    <cellStyle name="Heading 1 2" xfId="84"/>
    <cellStyle name="Heading 2" xfId="85"/>
    <cellStyle name="Heading 2 2" xfId="86"/>
    <cellStyle name="Heading 3" xfId="87"/>
    <cellStyle name="Heading 3 2" xfId="88"/>
    <cellStyle name="Heading 4" xfId="89"/>
    <cellStyle name="Heading 4 2"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3 3" xfId="101"/>
    <cellStyle name="Normal 4" xfId="102"/>
    <cellStyle name="Normal 4 2" xfId="103"/>
    <cellStyle name="Normal 4 3" xfId="104"/>
    <cellStyle name="Normal 5" xfId="105"/>
    <cellStyle name="Normal 6" xfId="106"/>
    <cellStyle name="Normal 6 2" xfId="107"/>
    <cellStyle name="Normal 6 2 2" xfId="108"/>
    <cellStyle name="Note" xfId="109"/>
    <cellStyle name="Note 2" xfId="110"/>
    <cellStyle name="Note 3" xfId="111"/>
    <cellStyle name="Output" xfId="112"/>
    <cellStyle name="Output 2" xfId="113"/>
    <cellStyle name="Percent" xfId="114"/>
    <cellStyle name="Percent 2" xfId="115"/>
    <cellStyle name="Percent 3" xfId="116"/>
    <cellStyle name="Percent 4" xfId="117"/>
    <cellStyle name="Percent 5" xfId="118"/>
    <cellStyle name="Title" xfId="119"/>
    <cellStyle name="Title 2" xfId="120"/>
    <cellStyle name="Total" xfId="121"/>
    <cellStyle name="Total 2" xfId="122"/>
    <cellStyle name="Warning Text" xfId="123"/>
    <cellStyle name="Warning Text 2"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86"/>
  <sheetViews>
    <sheetView tabSelected="1" view="pageBreakPreview" zoomScale="60" zoomScaleNormal="70" workbookViewId="0" topLeftCell="A1">
      <pane ySplit="15" topLeftCell="A124" activePane="bottomLeft" state="frozen"/>
      <selection pane="topLeft" activeCell="A1" sqref="A1"/>
      <selection pane="bottomLeft" activeCell="A6" sqref="A6:M8"/>
    </sheetView>
  </sheetViews>
  <sheetFormatPr defaultColWidth="9.140625" defaultRowHeight="12.75" outlineLevelRow="2"/>
  <cols>
    <col min="1" max="1" width="77.28125" style="0" customWidth="1"/>
    <col min="2" max="2" width="16.28125" style="0" customWidth="1"/>
    <col min="7" max="7" width="11.8515625" style="0" customWidth="1"/>
    <col min="8" max="8" width="11.421875" style="0" customWidth="1"/>
    <col min="9" max="9" width="12.8515625" style="0" customWidth="1"/>
    <col min="10" max="10" width="15.8515625" style="48" customWidth="1"/>
    <col min="11" max="11" width="11.28125" style="0" bestFit="1" customWidth="1"/>
    <col min="12" max="12" width="11.00390625" style="0" bestFit="1" customWidth="1"/>
    <col min="13" max="13" width="25.57421875" style="48" customWidth="1"/>
    <col min="14" max="14" width="15.421875" style="48" customWidth="1"/>
    <col min="15" max="15" width="13.8515625" style="43" customWidth="1"/>
    <col min="16" max="16" width="13.8515625" style="48" customWidth="1"/>
    <col min="17" max="17" width="13.8515625" style="40" customWidth="1"/>
    <col min="18" max="18" width="13.8515625" style="48" customWidth="1"/>
    <col min="19" max="19" width="13.8515625" style="57" customWidth="1"/>
    <col min="20" max="20" width="13.8515625" style="48" customWidth="1"/>
    <col min="21" max="21" width="13.00390625" style="48" customWidth="1"/>
    <col min="22" max="22" width="14.8515625" style="57" customWidth="1"/>
    <col min="23" max="23" width="9.57421875" style="0" bestFit="1" customWidth="1"/>
    <col min="24" max="24" width="12.57421875" style="0" customWidth="1"/>
    <col min="25" max="25" width="12.8515625" style="0" customWidth="1"/>
    <col min="26" max="26" width="14.28125" style="48" customWidth="1"/>
    <col min="27" max="27" width="14.421875" style="48" bestFit="1" customWidth="1"/>
    <col min="28" max="29" width="11.28125" style="0" customWidth="1"/>
    <col min="30" max="30" width="16.140625" style="48" customWidth="1"/>
    <col min="31" max="31" width="17.7109375" style="108" customWidth="1"/>
    <col min="32" max="32" width="12.7109375" style="0" customWidth="1"/>
    <col min="33" max="33" width="12.7109375" style="0" bestFit="1" customWidth="1"/>
    <col min="34" max="34" width="13.00390625" style="0" bestFit="1" customWidth="1"/>
    <col min="35" max="35" width="12.28125" style="0" bestFit="1" customWidth="1"/>
    <col min="36" max="36" width="12.421875" style="109" customWidth="1"/>
  </cols>
  <sheetData>
    <row r="1" ht="12.75">
      <c r="AE1" s="102"/>
    </row>
    <row r="2" ht="12.75">
      <c r="AE2" s="102"/>
    </row>
    <row r="3" spans="1:31" ht="13.5" thickBot="1">
      <c r="A3" s="1"/>
      <c r="B3" s="1"/>
      <c r="C3" s="1"/>
      <c r="D3" s="1"/>
      <c r="E3" s="1"/>
      <c r="F3" s="1"/>
      <c r="G3" s="1"/>
      <c r="H3" s="1"/>
      <c r="I3" s="1"/>
      <c r="J3" s="49"/>
      <c r="K3" s="1"/>
      <c r="L3" s="1"/>
      <c r="M3" s="49"/>
      <c r="N3" s="49"/>
      <c r="O3" s="42"/>
      <c r="P3" s="49"/>
      <c r="Q3" s="39"/>
      <c r="R3" s="49"/>
      <c r="S3" s="58"/>
      <c r="T3" s="49"/>
      <c r="U3" s="49"/>
      <c r="V3" s="58"/>
      <c r="W3" s="1"/>
      <c r="X3" s="1"/>
      <c r="Y3" s="1"/>
      <c r="Z3" s="49"/>
      <c r="AA3" s="49"/>
      <c r="AB3" s="1"/>
      <c r="AC3" s="1"/>
      <c r="AD3" s="49"/>
      <c r="AE3" s="102"/>
    </row>
    <row r="4" spans="1:31" ht="18.75" thickBot="1">
      <c r="A4" s="19" t="s">
        <v>0</v>
      </c>
      <c r="B4" s="30">
        <v>42752</v>
      </c>
      <c r="C4" s="3"/>
      <c r="D4" s="24" t="s">
        <v>77</v>
      </c>
      <c r="E4" s="23"/>
      <c r="G4" s="3"/>
      <c r="H4" s="3"/>
      <c r="I4" s="3"/>
      <c r="Q4" s="37"/>
      <c r="R4" s="50"/>
      <c r="S4" s="59"/>
      <c r="T4" s="50"/>
      <c r="U4" s="50"/>
      <c r="V4" s="59"/>
      <c r="W4" s="3"/>
      <c r="X4" s="3"/>
      <c r="Y4" s="3"/>
      <c r="Z4" s="50"/>
      <c r="AA4" s="50"/>
      <c r="AB4" s="3"/>
      <c r="AC4" s="3"/>
      <c r="AD4" s="50"/>
      <c r="AE4" s="102"/>
    </row>
    <row r="5" spans="1:31" ht="12.75">
      <c r="A5" s="1"/>
      <c r="B5" s="1"/>
      <c r="C5" s="3"/>
      <c r="D5" s="3"/>
      <c r="E5" s="3"/>
      <c r="F5" s="3"/>
      <c r="G5" s="3"/>
      <c r="H5" s="3"/>
      <c r="I5" s="3"/>
      <c r="Q5" s="37"/>
      <c r="R5" s="50"/>
      <c r="S5" s="59"/>
      <c r="T5" s="50"/>
      <c r="U5" s="50"/>
      <c r="V5" s="59"/>
      <c r="W5" s="3"/>
      <c r="X5" s="3"/>
      <c r="Y5" s="3"/>
      <c r="Z5" s="50"/>
      <c r="AA5" s="50"/>
      <c r="AB5" s="3"/>
      <c r="AC5" s="3"/>
      <c r="AD5" s="50"/>
      <c r="AE5" s="102"/>
    </row>
    <row r="6" spans="1:31" ht="12.75">
      <c r="A6" s="122" t="s">
        <v>69</v>
      </c>
      <c r="B6" s="123"/>
      <c r="C6" s="123"/>
      <c r="D6" s="123"/>
      <c r="E6" s="123"/>
      <c r="F6" s="123"/>
      <c r="G6" s="123"/>
      <c r="H6" s="123"/>
      <c r="I6" s="123"/>
      <c r="J6" s="123"/>
      <c r="K6" s="124"/>
      <c r="L6" s="124"/>
      <c r="M6" s="124"/>
      <c r="N6" s="69"/>
      <c r="O6" s="41"/>
      <c r="P6" s="69"/>
      <c r="Q6" s="37"/>
      <c r="R6" s="50"/>
      <c r="S6" s="59"/>
      <c r="T6" s="50"/>
      <c r="U6" s="50"/>
      <c r="V6" s="59"/>
      <c r="W6" s="3"/>
      <c r="X6" s="3"/>
      <c r="Y6" s="3"/>
      <c r="Z6" s="50"/>
      <c r="AA6" s="50"/>
      <c r="AB6" s="3"/>
      <c r="AC6" s="3"/>
      <c r="AD6" s="50"/>
      <c r="AE6" s="102"/>
    </row>
    <row r="7" spans="1:31" ht="12.75">
      <c r="A7" s="123"/>
      <c r="B7" s="123"/>
      <c r="C7" s="123"/>
      <c r="D7" s="123"/>
      <c r="E7" s="123"/>
      <c r="F7" s="123"/>
      <c r="G7" s="123"/>
      <c r="H7" s="123"/>
      <c r="I7" s="123"/>
      <c r="J7" s="123"/>
      <c r="K7" s="124"/>
      <c r="L7" s="124"/>
      <c r="M7" s="124"/>
      <c r="N7" s="69"/>
      <c r="O7" s="41"/>
      <c r="P7" s="69"/>
      <c r="Q7" s="39"/>
      <c r="R7" s="49"/>
      <c r="S7" s="58"/>
      <c r="T7" s="49"/>
      <c r="U7" s="49"/>
      <c r="V7" s="58"/>
      <c r="W7" s="1"/>
      <c r="X7" s="1"/>
      <c r="Y7" s="1"/>
      <c r="Z7" s="50"/>
      <c r="AA7" s="50"/>
      <c r="AB7" s="3"/>
      <c r="AC7" s="3"/>
      <c r="AD7" s="50"/>
      <c r="AE7" s="102"/>
    </row>
    <row r="8" spans="1:31" ht="39" customHeight="1">
      <c r="A8" s="123"/>
      <c r="B8" s="123"/>
      <c r="C8" s="123"/>
      <c r="D8" s="123"/>
      <c r="E8" s="123"/>
      <c r="F8" s="123"/>
      <c r="G8" s="123"/>
      <c r="H8" s="123"/>
      <c r="I8" s="123"/>
      <c r="J8" s="123"/>
      <c r="K8" s="124"/>
      <c r="L8" s="124"/>
      <c r="M8" s="124"/>
      <c r="N8" s="69"/>
      <c r="O8" s="41"/>
      <c r="P8" s="69"/>
      <c r="Q8" s="37"/>
      <c r="R8" s="50"/>
      <c r="S8" s="59"/>
      <c r="T8" s="50"/>
      <c r="U8" s="50"/>
      <c r="V8" s="59"/>
      <c r="W8" s="3"/>
      <c r="X8" s="3"/>
      <c r="Y8" s="3"/>
      <c r="Z8" s="50"/>
      <c r="AA8" s="50"/>
      <c r="AB8" s="3"/>
      <c r="AC8" s="3"/>
      <c r="AD8" s="50"/>
      <c r="AE8" s="103" t="s">
        <v>78</v>
      </c>
    </row>
    <row r="9" spans="1:31" ht="12.75">
      <c r="A9" s="4"/>
      <c r="B9" s="4"/>
      <c r="C9" s="4"/>
      <c r="D9" s="4"/>
      <c r="E9" s="4"/>
      <c r="F9" s="4"/>
      <c r="G9" s="4"/>
      <c r="H9" s="4"/>
      <c r="I9" s="4"/>
      <c r="J9" s="90"/>
      <c r="K9" s="3"/>
      <c r="L9" s="3"/>
      <c r="M9" s="51"/>
      <c r="N9" s="51"/>
      <c r="O9" s="31"/>
      <c r="P9" s="51"/>
      <c r="Q9" s="37"/>
      <c r="R9" s="50"/>
      <c r="S9" s="59"/>
      <c r="T9" s="50"/>
      <c r="U9" s="50"/>
      <c r="V9" s="59"/>
      <c r="W9" s="3"/>
      <c r="X9" s="3"/>
      <c r="Y9" s="3"/>
      <c r="Z9" s="50"/>
      <c r="AA9" s="50"/>
      <c r="AB9" s="3"/>
      <c r="AC9" s="3"/>
      <c r="AD9" s="50"/>
      <c r="AE9" s="102"/>
    </row>
    <row r="10" spans="1:31" ht="18">
      <c r="A10" s="125" t="s">
        <v>1</v>
      </c>
      <c r="B10" s="126"/>
      <c r="C10" s="126"/>
      <c r="D10" s="126"/>
      <c r="E10" s="126"/>
      <c r="F10" s="126"/>
      <c r="G10" s="126"/>
      <c r="H10" s="126"/>
      <c r="I10" s="126"/>
      <c r="J10" s="126"/>
      <c r="K10" s="5"/>
      <c r="L10" s="5"/>
      <c r="M10" s="51"/>
      <c r="N10" s="51"/>
      <c r="O10" s="31"/>
      <c r="P10" s="51"/>
      <c r="Q10" s="45"/>
      <c r="R10" s="51"/>
      <c r="S10" s="60"/>
      <c r="T10" s="51"/>
      <c r="U10" s="51"/>
      <c r="V10" s="60"/>
      <c r="W10" s="5"/>
      <c r="X10" s="5"/>
      <c r="Y10" s="5"/>
      <c r="Z10" s="51"/>
      <c r="AA10" s="51"/>
      <c r="AB10" s="5"/>
      <c r="AC10" s="5"/>
      <c r="AD10" s="51"/>
      <c r="AE10" s="102"/>
    </row>
    <row r="11" spans="1:32" ht="12.75">
      <c r="A11" s="6">
        <v>1</v>
      </c>
      <c r="B11" s="6">
        <v>2</v>
      </c>
      <c r="C11" s="6">
        <v>3</v>
      </c>
      <c r="D11" s="6">
        <v>4</v>
      </c>
      <c r="E11" s="6">
        <f aca="true" t="shared" si="0" ref="E11:M11">D11+1</f>
        <v>5</v>
      </c>
      <c r="F11" s="6">
        <f t="shared" si="0"/>
        <v>6</v>
      </c>
      <c r="G11" s="6">
        <f t="shared" si="0"/>
        <v>7</v>
      </c>
      <c r="H11" s="6">
        <f t="shared" si="0"/>
        <v>8</v>
      </c>
      <c r="I11" s="6">
        <f t="shared" si="0"/>
        <v>9</v>
      </c>
      <c r="J11" s="6">
        <f t="shared" si="0"/>
        <v>10</v>
      </c>
      <c r="K11" s="6">
        <f t="shared" si="0"/>
        <v>11</v>
      </c>
      <c r="L11" s="6">
        <f t="shared" si="0"/>
        <v>12</v>
      </c>
      <c r="M11" s="6">
        <f t="shared" si="0"/>
        <v>13</v>
      </c>
      <c r="N11" s="6">
        <v>14</v>
      </c>
      <c r="O11" s="6">
        <v>15</v>
      </c>
      <c r="P11" s="68">
        <v>16</v>
      </c>
      <c r="Q11" s="6">
        <v>17</v>
      </c>
      <c r="R11" s="6">
        <v>18</v>
      </c>
      <c r="S11" s="6">
        <v>19</v>
      </c>
      <c r="T11" s="6">
        <v>20</v>
      </c>
      <c r="U11" s="6">
        <v>21</v>
      </c>
      <c r="V11" s="6">
        <f aca="true" t="shared" si="1" ref="V11:AE11">U11+1</f>
        <v>22</v>
      </c>
      <c r="W11" s="6">
        <f t="shared" si="1"/>
        <v>23</v>
      </c>
      <c r="X11" s="6">
        <f t="shared" si="1"/>
        <v>24</v>
      </c>
      <c r="Y11" s="6">
        <f t="shared" si="1"/>
        <v>25</v>
      </c>
      <c r="Z11" s="6">
        <f t="shared" si="1"/>
        <v>26</v>
      </c>
      <c r="AA11" s="6">
        <f t="shared" si="1"/>
        <v>27</v>
      </c>
      <c r="AB11" s="6">
        <f t="shared" si="1"/>
        <v>28</v>
      </c>
      <c r="AC11" s="6">
        <f t="shared" si="1"/>
        <v>29</v>
      </c>
      <c r="AD11" s="6">
        <f t="shared" si="1"/>
        <v>30</v>
      </c>
      <c r="AE11" s="6">
        <f t="shared" si="1"/>
        <v>31</v>
      </c>
      <c r="AF11" s="6">
        <v>32</v>
      </c>
    </row>
    <row r="12" spans="1:32" ht="12.75">
      <c r="A12" s="7"/>
      <c r="B12" s="8"/>
      <c r="C12" s="8"/>
      <c r="D12" s="2"/>
      <c r="E12" s="2"/>
      <c r="F12" s="2"/>
      <c r="G12" s="8"/>
      <c r="H12" s="20"/>
      <c r="I12" s="9"/>
      <c r="J12" s="91" t="s">
        <v>14</v>
      </c>
      <c r="K12" s="127" t="s">
        <v>2</v>
      </c>
      <c r="L12" s="128"/>
      <c r="M12" s="129"/>
      <c r="N12" s="70"/>
      <c r="O12" s="32" t="s">
        <v>59</v>
      </c>
      <c r="P12" s="70"/>
      <c r="Q12" s="34" t="s">
        <v>4</v>
      </c>
      <c r="R12" s="52"/>
      <c r="S12" s="61" t="s">
        <v>61</v>
      </c>
      <c r="T12" s="52"/>
      <c r="U12" s="52" t="s">
        <v>5</v>
      </c>
      <c r="V12" s="97" t="s">
        <v>6</v>
      </c>
      <c r="W12" s="12" t="s">
        <v>7</v>
      </c>
      <c r="X12" s="12" t="s">
        <v>8</v>
      </c>
      <c r="Y12" s="12" t="s">
        <v>9</v>
      </c>
      <c r="Z12" s="71" t="s">
        <v>10</v>
      </c>
      <c r="AA12" s="71" t="s">
        <v>3</v>
      </c>
      <c r="AB12" s="12" t="s">
        <v>11</v>
      </c>
      <c r="AC12" s="12" t="s">
        <v>12</v>
      </c>
      <c r="AD12" s="53"/>
      <c r="AE12" s="102"/>
      <c r="AF12" s="25" t="s">
        <v>73</v>
      </c>
    </row>
    <row r="13" spans="1:32" ht="12.75">
      <c r="A13" s="14" t="s">
        <v>13</v>
      </c>
      <c r="B13" s="8"/>
      <c r="C13" s="8"/>
      <c r="D13" s="8"/>
      <c r="E13" s="8"/>
      <c r="F13" s="8"/>
      <c r="G13" s="10"/>
      <c r="H13" s="21"/>
      <c r="I13" s="9"/>
      <c r="J13" s="91" t="s">
        <v>28</v>
      </c>
      <c r="K13" s="8">
        <v>2015</v>
      </c>
      <c r="L13" s="27">
        <v>2017</v>
      </c>
      <c r="M13" s="27">
        <v>2016</v>
      </c>
      <c r="N13" s="93"/>
      <c r="O13" s="38"/>
      <c r="P13" s="53" t="s">
        <v>15</v>
      </c>
      <c r="Q13" s="44" t="s">
        <v>32</v>
      </c>
      <c r="R13" s="53" t="s">
        <v>33</v>
      </c>
      <c r="S13" s="62" t="s">
        <v>33</v>
      </c>
      <c r="T13" s="53" t="s">
        <v>33</v>
      </c>
      <c r="U13" s="65" t="s">
        <v>64</v>
      </c>
      <c r="V13" s="98" t="s">
        <v>34</v>
      </c>
      <c r="W13" s="8" t="s">
        <v>16</v>
      </c>
      <c r="X13" s="2"/>
      <c r="Z13" s="72"/>
      <c r="AA13" s="53" t="s">
        <v>15</v>
      </c>
      <c r="AB13" s="8" t="s">
        <v>17</v>
      </c>
      <c r="AC13" s="8" t="s">
        <v>18</v>
      </c>
      <c r="AD13" s="53" t="s">
        <v>19</v>
      </c>
      <c r="AE13" s="104" t="s">
        <v>70</v>
      </c>
      <c r="AF13" s="25" t="s">
        <v>74</v>
      </c>
    </row>
    <row r="14" spans="1:32" ht="12.75">
      <c r="A14" s="8" t="s">
        <v>20</v>
      </c>
      <c r="B14" s="7"/>
      <c r="C14" s="8" t="s">
        <v>21</v>
      </c>
      <c r="D14" s="8" t="s">
        <v>22</v>
      </c>
      <c r="E14" s="8" t="s">
        <v>23</v>
      </c>
      <c r="F14" s="8" t="s">
        <v>24</v>
      </c>
      <c r="G14" s="8" t="s">
        <v>25</v>
      </c>
      <c r="H14" s="20" t="s">
        <v>26</v>
      </c>
      <c r="I14" s="9" t="s">
        <v>27</v>
      </c>
      <c r="J14" s="91" t="s">
        <v>47</v>
      </c>
      <c r="K14" s="28" t="s">
        <v>48</v>
      </c>
      <c r="L14" s="28" t="s">
        <v>49</v>
      </c>
      <c r="M14" s="65" t="s">
        <v>50</v>
      </c>
      <c r="N14" s="53" t="s">
        <v>29</v>
      </c>
      <c r="O14" s="32" t="s">
        <v>30</v>
      </c>
      <c r="P14" s="53" t="s">
        <v>31</v>
      </c>
      <c r="Q14" s="35" t="s">
        <v>51</v>
      </c>
      <c r="R14" s="54" t="s">
        <v>29</v>
      </c>
      <c r="S14" s="63" t="s">
        <v>30</v>
      </c>
      <c r="T14" s="54" t="s">
        <v>62</v>
      </c>
      <c r="U14" s="66" t="s">
        <v>51</v>
      </c>
      <c r="V14" s="99" t="s">
        <v>53</v>
      </c>
      <c r="W14" s="8" t="s">
        <v>35</v>
      </c>
      <c r="X14" s="15" t="s">
        <v>36</v>
      </c>
      <c r="Y14" s="2" t="s">
        <v>37</v>
      </c>
      <c r="Z14" s="72" t="s">
        <v>68</v>
      </c>
      <c r="AA14" s="72" t="s">
        <v>31</v>
      </c>
      <c r="AB14" s="8" t="s">
        <v>38</v>
      </c>
      <c r="AC14" s="8" t="s">
        <v>38</v>
      </c>
      <c r="AD14" s="53" t="s">
        <v>39</v>
      </c>
      <c r="AE14" s="104" t="s">
        <v>71</v>
      </c>
      <c r="AF14" s="25" t="s">
        <v>75</v>
      </c>
    </row>
    <row r="15" spans="1:32" ht="13.5" customHeight="1">
      <c r="A15" s="16" t="s">
        <v>40</v>
      </c>
      <c r="B15" s="17" t="s">
        <v>41</v>
      </c>
      <c r="C15" s="17" t="s">
        <v>42</v>
      </c>
      <c r="D15" s="11" t="s">
        <v>43</v>
      </c>
      <c r="E15" s="11" t="s">
        <v>44</v>
      </c>
      <c r="F15" s="11" t="s">
        <v>45</v>
      </c>
      <c r="G15" s="17" t="s">
        <v>46</v>
      </c>
      <c r="H15" s="22" t="s">
        <v>46</v>
      </c>
      <c r="I15" s="13" t="s">
        <v>46</v>
      </c>
      <c r="J15" s="92" t="s">
        <v>58</v>
      </c>
      <c r="K15" s="29"/>
      <c r="L15" s="29"/>
      <c r="M15" s="94" t="s">
        <v>65</v>
      </c>
      <c r="N15" s="55" t="s">
        <v>51</v>
      </c>
      <c r="O15" s="33" t="s">
        <v>60</v>
      </c>
      <c r="P15" s="55" t="s">
        <v>52</v>
      </c>
      <c r="Q15" s="36" t="s">
        <v>66</v>
      </c>
      <c r="R15" s="55" t="s">
        <v>51</v>
      </c>
      <c r="S15" s="64" t="s">
        <v>63</v>
      </c>
      <c r="T15" s="55" t="s">
        <v>52</v>
      </c>
      <c r="U15" s="67" t="s">
        <v>67</v>
      </c>
      <c r="V15" s="100"/>
      <c r="W15" s="17" t="s">
        <v>54</v>
      </c>
      <c r="X15" s="17" t="s">
        <v>54</v>
      </c>
      <c r="Y15" s="18" t="s">
        <v>55</v>
      </c>
      <c r="Z15" s="101" t="s">
        <v>56</v>
      </c>
      <c r="AA15" s="73" t="s">
        <v>52</v>
      </c>
      <c r="AB15" s="17" t="s">
        <v>57</v>
      </c>
      <c r="AC15" s="17" t="s">
        <v>57</v>
      </c>
      <c r="AD15" s="73" t="s">
        <v>51</v>
      </c>
      <c r="AE15" s="105" t="s">
        <v>72</v>
      </c>
      <c r="AF15" s="26" t="s">
        <v>76</v>
      </c>
    </row>
    <row r="16" spans="1:32" ht="13.5" customHeight="1">
      <c r="A16" s="16"/>
      <c r="B16" s="11"/>
      <c r="C16" s="11"/>
      <c r="D16" s="11"/>
      <c r="E16" s="11"/>
      <c r="F16" s="11"/>
      <c r="G16" s="11"/>
      <c r="H16" s="114"/>
      <c r="I16" s="11"/>
      <c r="J16" s="115"/>
      <c r="K16" s="116"/>
      <c r="L16" s="116"/>
      <c r="M16" s="117"/>
      <c r="N16" s="55"/>
      <c r="O16" s="33"/>
      <c r="P16" s="55"/>
      <c r="Q16" s="118"/>
      <c r="R16" s="55"/>
      <c r="S16" s="64"/>
      <c r="T16" s="55"/>
      <c r="U16" s="115"/>
      <c r="V16" s="119"/>
      <c r="W16" s="11"/>
      <c r="X16" s="11"/>
      <c r="Y16" s="120"/>
      <c r="Z16" s="101"/>
      <c r="AA16" s="55"/>
      <c r="AB16" s="11"/>
      <c r="AC16" s="11"/>
      <c r="AD16" s="55"/>
      <c r="AE16" s="105"/>
      <c r="AF16" s="114"/>
    </row>
    <row r="17" spans="1:36" s="46" customFormat="1" ht="15" outlineLevel="2">
      <c r="A17" s="74" t="s">
        <v>79</v>
      </c>
      <c r="B17" s="75" t="s">
        <v>80</v>
      </c>
      <c r="C17" s="74" t="s">
        <v>81</v>
      </c>
      <c r="D17" s="78"/>
      <c r="E17" s="79"/>
      <c r="F17" s="78"/>
      <c r="G17" s="76">
        <v>42544</v>
      </c>
      <c r="H17" s="76">
        <v>42542</v>
      </c>
      <c r="I17" s="76">
        <v>42549</v>
      </c>
      <c r="J17" s="81">
        <f>K17+L17+M17</f>
        <v>0.05867</v>
      </c>
      <c r="K17" s="78"/>
      <c r="L17" s="78"/>
      <c r="M17" s="81">
        <f>N17+O17+V17+Z17+AB17+AD17</f>
        <v>0.05867</v>
      </c>
      <c r="N17" s="95">
        <v>0.05867</v>
      </c>
      <c r="O17" s="77"/>
      <c r="P17" s="81"/>
      <c r="Q17" s="80">
        <f>N17+O17+P17</f>
        <v>0.05867</v>
      </c>
      <c r="R17" s="81">
        <f>N17*0.5521</f>
        <v>0.032391707</v>
      </c>
      <c r="S17" s="82"/>
      <c r="T17" s="81"/>
      <c r="U17" s="81">
        <f>R17+S17+T17</f>
        <v>0.032391707</v>
      </c>
      <c r="V17" s="87"/>
      <c r="W17" s="78"/>
      <c r="X17" s="78"/>
      <c r="Y17" s="78"/>
      <c r="Z17" s="81"/>
      <c r="AA17" s="81"/>
      <c r="AB17" s="78"/>
      <c r="AC17" s="78"/>
      <c r="AD17" s="81"/>
      <c r="AE17" s="106"/>
      <c r="AF17" s="78"/>
      <c r="AH17" s="56"/>
      <c r="AI17" s="47"/>
      <c r="AJ17" s="110"/>
    </row>
    <row r="18" spans="1:36" s="46" customFormat="1" ht="15" outlineLevel="1">
      <c r="A18" s="121" t="s">
        <v>167</v>
      </c>
      <c r="B18" s="75"/>
      <c r="C18" s="74"/>
      <c r="D18" s="83"/>
      <c r="E18" s="84"/>
      <c r="F18" s="83"/>
      <c r="G18" s="76"/>
      <c r="H18" s="76"/>
      <c r="I18" s="76"/>
      <c r="J18" s="86"/>
      <c r="K18" s="83"/>
      <c r="L18" s="83"/>
      <c r="M18" s="86">
        <f>SUBTOTAL(9,M17:M17)</f>
        <v>0.05867</v>
      </c>
      <c r="N18" s="95"/>
      <c r="O18" s="77"/>
      <c r="P18" s="86"/>
      <c r="Q18" s="85">
        <f>SUBTOTAL(9,Q17:Q17)</f>
        <v>0.05867</v>
      </c>
      <c r="R18" s="86"/>
      <c r="S18" s="87"/>
      <c r="T18" s="86"/>
      <c r="U18" s="86"/>
      <c r="V18" s="87"/>
      <c r="W18" s="83"/>
      <c r="X18" s="83"/>
      <c r="Y18" s="83"/>
      <c r="Z18" s="86"/>
      <c r="AA18" s="86"/>
      <c r="AB18" s="83"/>
      <c r="AC18" s="83"/>
      <c r="AD18" s="86"/>
      <c r="AE18" s="107"/>
      <c r="AF18" s="83"/>
      <c r="AH18" s="56"/>
      <c r="AI18" s="47"/>
      <c r="AJ18" s="110"/>
    </row>
    <row r="19" spans="1:36" s="46" customFormat="1" ht="15" outlineLevel="2">
      <c r="A19" s="74" t="s">
        <v>82</v>
      </c>
      <c r="B19" s="75">
        <v>254939762</v>
      </c>
      <c r="C19" s="74" t="s">
        <v>83</v>
      </c>
      <c r="D19" s="78"/>
      <c r="E19" s="79"/>
      <c r="F19" s="78"/>
      <c r="G19" s="76">
        <v>42416</v>
      </c>
      <c r="H19" s="76">
        <v>42417</v>
      </c>
      <c r="I19" s="76">
        <v>42417</v>
      </c>
      <c r="J19" s="81">
        <f>K19+L19+M19</f>
        <v>0.52038148</v>
      </c>
      <c r="K19" s="78"/>
      <c r="L19" s="78"/>
      <c r="M19" s="81">
        <f>N19+O19+V19+Z19+AB19+AD19</f>
        <v>0.52038148</v>
      </c>
      <c r="N19" s="95">
        <v>0.52038148</v>
      </c>
      <c r="O19" s="77"/>
      <c r="P19" s="81"/>
      <c r="Q19" s="80">
        <f>N19+O19+P19</f>
        <v>0.52038148</v>
      </c>
      <c r="R19" s="81">
        <f>N19*0</f>
        <v>0</v>
      </c>
      <c r="S19" s="82"/>
      <c r="T19" s="81"/>
      <c r="U19" s="81">
        <f>R19+S19+T19</f>
        <v>0</v>
      </c>
      <c r="V19" s="82"/>
      <c r="W19" s="78"/>
      <c r="X19" s="78"/>
      <c r="Y19" s="78"/>
      <c r="Z19" s="81"/>
      <c r="AA19" s="81"/>
      <c r="AB19" s="78"/>
      <c r="AC19" s="78"/>
      <c r="AD19" s="81"/>
      <c r="AE19" s="106"/>
      <c r="AF19" s="78"/>
      <c r="AH19" s="56"/>
      <c r="AI19" s="47"/>
      <c r="AJ19" s="110"/>
    </row>
    <row r="20" spans="1:36" s="46" customFormat="1" ht="15" outlineLevel="2">
      <c r="A20" s="74" t="s">
        <v>82</v>
      </c>
      <c r="B20" s="75">
        <v>254939762</v>
      </c>
      <c r="C20" s="74" t="s">
        <v>83</v>
      </c>
      <c r="D20" s="78"/>
      <c r="E20" s="79"/>
      <c r="F20" s="78"/>
      <c r="G20" s="76">
        <v>42444</v>
      </c>
      <c r="H20" s="76">
        <v>42445</v>
      </c>
      <c r="I20" s="76">
        <v>42445</v>
      </c>
      <c r="J20" s="81">
        <f>K20+L20+M20</f>
        <v>0.03363162</v>
      </c>
      <c r="K20" s="78"/>
      <c r="L20" s="78"/>
      <c r="M20" s="81">
        <f>N20+O20+V20+Z20+AB20+AD20</f>
        <v>0.03363162</v>
      </c>
      <c r="N20" s="95">
        <v>0.03363162</v>
      </c>
      <c r="O20" s="77"/>
      <c r="P20" s="81"/>
      <c r="Q20" s="80">
        <f>N20+O20+P20</f>
        <v>0.03363162</v>
      </c>
      <c r="R20" s="81">
        <f>N20*0</f>
        <v>0</v>
      </c>
      <c r="S20" s="82"/>
      <c r="T20" s="81"/>
      <c r="U20" s="81">
        <f>R20+S20+T20</f>
        <v>0</v>
      </c>
      <c r="V20" s="82"/>
      <c r="W20" s="78"/>
      <c r="X20" s="78"/>
      <c r="Y20" s="78"/>
      <c r="Z20" s="81"/>
      <c r="AA20" s="81"/>
      <c r="AB20" s="78"/>
      <c r="AC20" s="78"/>
      <c r="AD20" s="81"/>
      <c r="AE20" s="106"/>
      <c r="AF20" s="78"/>
      <c r="AH20" s="56"/>
      <c r="AI20" s="47"/>
      <c r="AJ20" s="110"/>
    </row>
    <row r="21" spans="1:36" s="46" customFormat="1" ht="15" outlineLevel="2">
      <c r="A21" s="74" t="s">
        <v>82</v>
      </c>
      <c r="B21" s="75">
        <v>254939762</v>
      </c>
      <c r="C21" s="74" t="s">
        <v>83</v>
      </c>
      <c r="D21" s="78"/>
      <c r="E21" s="79"/>
      <c r="F21" s="78"/>
      <c r="G21" s="76">
        <v>42471</v>
      </c>
      <c r="H21" s="76">
        <v>42472</v>
      </c>
      <c r="I21" s="76">
        <v>42472</v>
      </c>
      <c r="J21" s="81">
        <f>K21+L21+M21</f>
        <v>0.02442983</v>
      </c>
      <c r="K21" s="78"/>
      <c r="L21" s="78"/>
      <c r="M21" s="81">
        <f>N21+O21+V21+Z21+AB21+AD21</f>
        <v>0.02442983</v>
      </c>
      <c r="N21" s="95">
        <v>0.02442983</v>
      </c>
      <c r="O21" s="77"/>
      <c r="P21" s="81"/>
      <c r="Q21" s="80">
        <f>N21+O21+P21</f>
        <v>0.02442983</v>
      </c>
      <c r="R21" s="81">
        <f>N21*0</f>
        <v>0</v>
      </c>
      <c r="S21" s="82"/>
      <c r="T21" s="81"/>
      <c r="U21" s="81">
        <f>R21+S21+T21</f>
        <v>0</v>
      </c>
      <c r="V21" s="82"/>
      <c r="W21" s="78"/>
      <c r="X21" s="78"/>
      <c r="Y21" s="78"/>
      <c r="Z21" s="81"/>
      <c r="AA21" s="81"/>
      <c r="AB21" s="78"/>
      <c r="AC21" s="78"/>
      <c r="AD21" s="81"/>
      <c r="AE21" s="106"/>
      <c r="AF21" s="78"/>
      <c r="AH21" s="56"/>
      <c r="AI21" s="47"/>
      <c r="AJ21" s="110"/>
    </row>
    <row r="22" spans="1:36" s="46" customFormat="1" ht="15" outlineLevel="2">
      <c r="A22" s="74" t="s">
        <v>82</v>
      </c>
      <c r="B22" s="75">
        <v>254939762</v>
      </c>
      <c r="C22" s="74" t="s">
        <v>83</v>
      </c>
      <c r="D22" s="78"/>
      <c r="E22" s="79"/>
      <c r="F22" s="78"/>
      <c r="G22" s="76">
        <v>42494</v>
      </c>
      <c r="H22" s="76">
        <v>42495</v>
      </c>
      <c r="I22" s="76">
        <v>42495</v>
      </c>
      <c r="J22" s="81">
        <f>K22+L22+M22</f>
        <v>0.02700822</v>
      </c>
      <c r="K22" s="78"/>
      <c r="L22" s="78"/>
      <c r="M22" s="81">
        <f>N22+O22+V22+Z22+AB22+AD22</f>
        <v>0.02700822</v>
      </c>
      <c r="N22" s="95">
        <v>0.02700822</v>
      </c>
      <c r="O22" s="77"/>
      <c r="P22" s="81"/>
      <c r="Q22" s="80">
        <f>N22+O22+P22</f>
        <v>0.02700822</v>
      </c>
      <c r="R22" s="81">
        <f>N22*0</f>
        <v>0</v>
      </c>
      <c r="S22" s="82"/>
      <c r="T22" s="81"/>
      <c r="U22" s="81">
        <f>R22+S22+T22</f>
        <v>0</v>
      </c>
      <c r="V22" s="82"/>
      <c r="W22" s="78"/>
      <c r="X22" s="78"/>
      <c r="Y22" s="78"/>
      <c r="Z22" s="81"/>
      <c r="AA22" s="81"/>
      <c r="AB22" s="78"/>
      <c r="AC22" s="78"/>
      <c r="AD22" s="81"/>
      <c r="AE22" s="106"/>
      <c r="AF22" s="78"/>
      <c r="AH22" s="56"/>
      <c r="AI22" s="47"/>
      <c r="AJ22" s="110"/>
    </row>
    <row r="23" spans="1:36" s="46" customFormat="1" ht="15" outlineLevel="2">
      <c r="A23" s="74" t="s">
        <v>82</v>
      </c>
      <c r="B23" s="75">
        <v>254939762</v>
      </c>
      <c r="C23" s="74" t="s">
        <v>83</v>
      </c>
      <c r="D23" s="78"/>
      <c r="E23" s="79"/>
      <c r="F23" s="78"/>
      <c r="G23" s="76">
        <v>42523</v>
      </c>
      <c r="H23" s="76">
        <v>42524</v>
      </c>
      <c r="I23" s="76">
        <v>42524</v>
      </c>
      <c r="J23" s="81">
        <f>K23+L23+M23</f>
        <v>0.02672209</v>
      </c>
      <c r="K23" s="78"/>
      <c r="L23" s="78"/>
      <c r="M23" s="81">
        <f>N23+O23+V23+Z23+AB23+AD23</f>
        <v>0.02672209</v>
      </c>
      <c r="N23" s="95">
        <v>0.02672209</v>
      </c>
      <c r="O23" s="77"/>
      <c r="P23" s="81"/>
      <c r="Q23" s="80">
        <f>N23+O23+P23</f>
        <v>0.02672209</v>
      </c>
      <c r="R23" s="81">
        <f>N23*0</f>
        <v>0</v>
      </c>
      <c r="S23" s="82"/>
      <c r="T23" s="81"/>
      <c r="U23" s="81">
        <f>R23+S23+T23</f>
        <v>0</v>
      </c>
      <c r="V23" s="82"/>
      <c r="W23" s="78"/>
      <c r="X23" s="78"/>
      <c r="Y23" s="78"/>
      <c r="Z23" s="81"/>
      <c r="AA23" s="81"/>
      <c r="AB23" s="78"/>
      <c r="AC23" s="78"/>
      <c r="AD23" s="81"/>
      <c r="AE23" s="106"/>
      <c r="AF23" s="78"/>
      <c r="AH23" s="56"/>
      <c r="AI23" s="47"/>
      <c r="AJ23" s="110"/>
    </row>
    <row r="24" spans="1:36" s="46" customFormat="1" ht="15" outlineLevel="1">
      <c r="A24" s="121" t="s">
        <v>168</v>
      </c>
      <c r="B24" s="75"/>
      <c r="C24" s="74"/>
      <c r="D24" s="83"/>
      <c r="E24" s="84"/>
      <c r="F24" s="83"/>
      <c r="G24" s="76"/>
      <c r="H24" s="76"/>
      <c r="I24" s="76"/>
      <c r="J24" s="86"/>
      <c r="K24" s="83"/>
      <c r="L24" s="83"/>
      <c r="M24" s="86">
        <f>SUBTOTAL(9,M19:M23)</f>
        <v>0.63217324</v>
      </c>
      <c r="N24" s="95"/>
      <c r="O24" s="77"/>
      <c r="P24" s="86"/>
      <c r="Q24" s="85">
        <f>SUBTOTAL(9,Q19:Q23)</f>
        <v>0.63217324</v>
      </c>
      <c r="R24" s="86"/>
      <c r="S24" s="87"/>
      <c r="T24" s="86"/>
      <c r="U24" s="86"/>
      <c r="V24" s="87"/>
      <c r="W24" s="83"/>
      <c r="X24" s="83"/>
      <c r="Y24" s="83"/>
      <c r="Z24" s="86"/>
      <c r="AA24" s="86"/>
      <c r="AB24" s="83"/>
      <c r="AC24" s="83"/>
      <c r="AD24" s="86"/>
      <c r="AE24" s="107"/>
      <c r="AF24" s="83"/>
      <c r="AH24" s="56"/>
      <c r="AI24" s="47"/>
      <c r="AJ24" s="110"/>
    </row>
    <row r="25" spans="1:36" s="46" customFormat="1" ht="15" outlineLevel="2">
      <c r="A25" s="74" t="s">
        <v>84</v>
      </c>
      <c r="B25" s="75" t="s">
        <v>85</v>
      </c>
      <c r="C25" s="74" t="s">
        <v>86</v>
      </c>
      <c r="D25" s="78"/>
      <c r="E25" s="79"/>
      <c r="F25" s="78"/>
      <c r="G25" s="76">
        <v>42544</v>
      </c>
      <c r="H25" s="76">
        <v>42542</v>
      </c>
      <c r="I25" s="76">
        <v>42549</v>
      </c>
      <c r="J25" s="81">
        <f>K25+L25+M25</f>
        <v>0.11269</v>
      </c>
      <c r="K25" s="78"/>
      <c r="L25" s="78"/>
      <c r="M25" s="81">
        <f>N25+O25+V25+Z25+AB25+AD25</f>
        <v>0.11269</v>
      </c>
      <c r="N25" s="95">
        <v>0.11269</v>
      </c>
      <c r="O25" s="77"/>
      <c r="P25" s="81"/>
      <c r="Q25" s="80">
        <f>N25+O25+P25</f>
        <v>0.11269</v>
      </c>
      <c r="R25" s="81">
        <f>N25*1</f>
        <v>0.11269</v>
      </c>
      <c r="S25" s="82"/>
      <c r="T25" s="81"/>
      <c r="U25" s="81">
        <f>R25+S25+T25</f>
        <v>0.11269</v>
      </c>
      <c r="V25" s="82"/>
      <c r="W25" s="78"/>
      <c r="X25" s="78"/>
      <c r="Y25" s="78"/>
      <c r="Z25" s="81"/>
      <c r="AA25" s="81"/>
      <c r="AB25" s="78"/>
      <c r="AC25" s="78"/>
      <c r="AD25" s="81"/>
      <c r="AE25" s="106"/>
      <c r="AF25" s="78"/>
      <c r="AH25" s="56"/>
      <c r="AI25" s="47"/>
      <c r="AJ25" s="110"/>
    </row>
    <row r="26" spans="1:36" s="46" customFormat="1" ht="15" outlineLevel="1">
      <c r="A26" s="121" t="s">
        <v>169</v>
      </c>
      <c r="B26" s="75"/>
      <c r="C26" s="74"/>
      <c r="D26" s="83"/>
      <c r="E26" s="84"/>
      <c r="F26" s="83"/>
      <c r="G26" s="76"/>
      <c r="H26" s="76"/>
      <c r="I26" s="76"/>
      <c r="J26" s="86"/>
      <c r="K26" s="83"/>
      <c r="L26" s="83"/>
      <c r="M26" s="86">
        <f>SUBTOTAL(9,M25:M25)</f>
        <v>0.11269</v>
      </c>
      <c r="N26" s="95"/>
      <c r="O26" s="77"/>
      <c r="P26" s="86"/>
      <c r="Q26" s="85">
        <f>SUBTOTAL(9,Q25:Q25)</f>
        <v>0.11269</v>
      </c>
      <c r="R26" s="86"/>
      <c r="S26" s="87"/>
      <c r="T26" s="86"/>
      <c r="U26" s="86"/>
      <c r="V26" s="87"/>
      <c r="W26" s="83"/>
      <c r="X26" s="83"/>
      <c r="Y26" s="83"/>
      <c r="Z26" s="86"/>
      <c r="AA26" s="86"/>
      <c r="AB26" s="83"/>
      <c r="AC26" s="83"/>
      <c r="AD26" s="86"/>
      <c r="AE26" s="107"/>
      <c r="AF26" s="83"/>
      <c r="AH26" s="56"/>
      <c r="AI26" s="47"/>
      <c r="AJ26" s="110"/>
    </row>
    <row r="27" spans="1:36" s="46" customFormat="1" ht="15" outlineLevel="2">
      <c r="A27" s="74" t="s">
        <v>87</v>
      </c>
      <c r="B27" s="75" t="s">
        <v>88</v>
      </c>
      <c r="C27" s="74" t="s">
        <v>89</v>
      </c>
      <c r="D27" s="78"/>
      <c r="E27" s="79"/>
      <c r="F27" s="78"/>
      <c r="G27" s="76">
        <v>42397</v>
      </c>
      <c r="H27" s="76">
        <v>42395</v>
      </c>
      <c r="I27" s="76">
        <v>42402</v>
      </c>
      <c r="J27" s="81">
        <f>K27+L27+M27</f>
        <v>0.05113</v>
      </c>
      <c r="K27" s="78"/>
      <c r="L27" s="78"/>
      <c r="M27" s="81">
        <f>N27+O27+V27+Z27+AB27+AD27</f>
        <v>0.05113</v>
      </c>
      <c r="N27" s="95">
        <f>0.05113-V27</f>
        <v>0.05113</v>
      </c>
      <c r="O27" s="77"/>
      <c r="P27" s="81"/>
      <c r="Q27" s="80">
        <f>N27+O27+P27</f>
        <v>0.05113</v>
      </c>
      <c r="R27" s="81">
        <f>+N27*0.36</f>
        <v>0.0184068</v>
      </c>
      <c r="S27" s="82"/>
      <c r="T27" s="81"/>
      <c r="U27" s="81">
        <f>R27+S27+T27</f>
        <v>0.0184068</v>
      </c>
      <c r="V27" s="82"/>
      <c r="W27" s="78"/>
      <c r="X27" s="78"/>
      <c r="Y27" s="78"/>
      <c r="Z27" s="81"/>
      <c r="AA27" s="81"/>
      <c r="AB27" s="78"/>
      <c r="AC27" s="78"/>
      <c r="AD27" s="81"/>
      <c r="AE27" s="106"/>
      <c r="AF27" s="78"/>
      <c r="AH27" s="56"/>
      <c r="AI27" s="47"/>
      <c r="AJ27" s="110"/>
    </row>
    <row r="28" spans="1:36" s="46" customFormat="1" ht="15" outlineLevel="2">
      <c r="A28" s="74" t="s">
        <v>87</v>
      </c>
      <c r="B28" s="75" t="s">
        <v>88</v>
      </c>
      <c r="C28" s="74" t="s">
        <v>89</v>
      </c>
      <c r="D28" s="78"/>
      <c r="E28" s="79" t="s">
        <v>165</v>
      </c>
      <c r="F28" s="78"/>
      <c r="G28" s="76">
        <v>42425</v>
      </c>
      <c r="H28" s="76">
        <v>42423</v>
      </c>
      <c r="I28" s="76">
        <v>42430</v>
      </c>
      <c r="J28" s="81">
        <f>K28+L28+M28</f>
        <v>0.79306</v>
      </c>
      <c r="K28" s="78"/>
      <c r="L28" s="78"/>
      <c r="M28" s="81">
        <f>N28+O28+V28+Z28+AB28+AD28</f>
        <v>0.79306</v>
      </c>
      <c r="N28" s="95">
        <f>0.79306-V28</f>
        <v>0.46846</v>
      </c>
      <c r="O28" s="77"/>
      <c r="P28" s="81"/>
      <c r="Q28" s="80">
        <f>N28+O28+P28</f>
        <v>0.46846</v>
      </c>
      <c r="R28" s="81">
        <f>+N28*0.36</f>
        <v>0.16864559999999998</v>
      </c>
      <c r="S28" s="82"/>
      <c r="T28" s="81"/>
      <c r="U28" s="81">
        <f>R28+S28+T28</f>
        <v>0.16864559999999998</v>
      </c>
      <c r="V28" s="82">
        <v>0.3246</v>
      </c>
      <c r="W28" s="78"/>
      <c r="X28" s="78"/>
      <c r="Y28" s="78"/>
      <c r="Z28" s="81"/>
      <c r="AA28" s="81"/>
      <c r="AB28" s="78"/>
      <c r="AC28" s="78"/>
      <c r="AD28" s="81"/>
      <c r="AE28" s="106"/>
      <c r="AF28" s="78"/>
      <c r="AH28" s="56"/>
      <c r="AI28" s="47"/>
      <c r="AJ28" s="110"/>
    </row>
    <row r="29" spans="1:36" s="46" customFormat="1" ht="15" outlineLevel="1">
      <c r="A29" s="121" t="s">
        <v>170</v>
      </c>
      <c r="B29" s="75"/>
      <c r="C29" s="74"/>
      <c r="D29" s="83"/>
      <c r="E29" s="84"/>
      <c r="F29" s="83"/>
      <c r="G29" s="76"/>
      <c r="H29" s="76"/>
      <c r="I29" s="76"/>
      <c r="J29" s="86"/>
      <c r="K29" s="83"/>
      <c r="L29" s="83"/>
      <c r="M29" s="86">
        <f>SUBTOTAL(9,M27:M28)</f>
        <v>0.84419</v>
      </c>
      <c r="N29" s="95"/>
      <c r="O29" s="77"/>
      <c r="P29" s="86"/>
      <c r="Q29" s="85">
        <f>SUBTOTAL(9,Q27:Q28)</f>
        <v>0.51959</v>
      </c>
      <c r="R29" s="86"/>
      <c r="S29" s="87"/>
      <c r="T29" s="86"/>
      <c r="U29" s="86"/>
      <c r="V29" s="87"/>
      <c r="W29" s="83"/>
      <c r="X29" s="83"/>
      <c r="Y29" s="83"/>
      <c r="Z29" s="86"/>
      <c r="AA29" s="86"/>
      <c r="AB29" s="83"/>
      <c r="AC29" s="83"/>
      <c r="AD29" s="86"/>
      <c r="AE29" s="107"/>
      <c r="AF29" s="83"/>
      <c r="AH29" s="56"/>
      <c r="AI29" s="47"/>
      <c r="AJ29" s="110"/>
    </row>
    <row r="30" spans="1:36" s="46" customFormat="1" ht="15" outlineLevel="2">
      <c r="A30" s="74" t="s">
        <v>92</v>
      </c>
      <c r="B30" s="75" t="s">
        <v>90</v>
      </c>
      <c r="C30" s="74" t="s">
        <v>91</v>
      </c>
      <c r="D30" s="78"/>
      <c r="E30" s="79" t="s">
        <v>165</v>
      </c>
      <c r="F30" s="78"/>
      <c r="G30" s="76">
        <v>42397</v>
      </c>
      <c r="H30" s="76">
        <v>42395</v>
      </c>
      <c r="I30" s="76">
        <v>42402</v>
      </c>
      <c r="J30" s="81">
        <f>K30+L30+M30</f>
        <v>0.05333</v>
      </c>
      <c r="K30" s="78"/>
      <c r="L30" s="78"/>
      <c r="M30" s="81">
        <f>N30+O30+V30+Z30+AB30+AD30</f>
        <v>0.05333</v>
      </c>
      <c r="N30" s="95">
        <f>0.05333-Z30</f>
        <v>0.028249870000000003</v>
      </c>
      <c r="O30" s="77"/>
      <c r="P30" s="81"/>
      <c r="Q30" s="80">
        <f>N30+O30+P30</f>
        <v>0.028249870000000003</v>
      </c>
      <c r="R30" s="81">
        <f>+N30*1</f>
        <v>0.028249870000000003</v>
      </c>
      <c r="S30" s="82"/>
      <c r="T30" s="81"/>
      <c r="U30" s="81">
        <f>R30+S30+T30</f>
        <v>0.028249870000000003</v>
      </c>
      <c r="V30" s="82"/>
      <c r="W30" s="78"/>
      <c r="X30" s="78"/>
      <c r="Y30" s="78"/>
      <c r="Z30" s="81">
        <v>0.02508013</v>
      </c>
      <c r="AA30" s="81"/>
      <c r="AB30" s="78"/>
      <c r="AC30" s="78"/>
      <c r="AD30" s="81"/>
      <c r="AE30" s="106"/>
      <c r="AF30" s="78"/>
      <c r="AH30" s="56"/>
      <c r="AI30" s="47"/>
      <c r="AJ30" s="110"/>
    </row>
    <row r="31" spans="1:36" s="46" customFormat="1" ht="15" outlineLevel="2">
      <c r="A31" s="74" t="s">
        <v>92</v>
      </c>
      <c r="B31" s="75" t="s">
        <v>90</v>
      </c>
      <c r="C31" s="74" t="s">
        <v>91</v>
      </c>
      <c r="D31" s="78"/>
      <c r="E31" s="79" t="s">
        <v>165</v>
      </c>
      <c r="F31" s="78"/>
      <c r="G31" s="76">
        <v>42425</v>
      </c>
      <c r="H31" s="76">
        <v>42423</v>
      </c>
      <c r="I31" s="76">
        <v>42430</v>
      </c>
      <c r="J31" s="81">
        <f>K31+L31+M31</f>
        <v>0.21814</v>
      </c>
      <c r="K31" s="78"/>
      <c r="L31" s="78"/>
      <c r="M31" s="81">
        <f>N31+O31+V31+Z31+AB31+AD31</f>
        <v>0.21814</v>
      </c>
      <c r="N31" s="95">
        <f>0.21814-Z31</f>
        <v>0.11555271</v>
      </c>
      <c r="O31" s="77"/>
      <c r="P31" s="81"/>
      <c r="Q31" s="80">
        <f>N31+O31+P31</f>
        <v>0.11555271</v>
      </c>
      <c r="R31" s="81">
        <f>+N31*1</f>
        <v>0.11555271</v>
      </c>
      <c r="S31" s="82"/>
      <c r="T31" s="81"/>
      <c r="U31" s="81">
        <f>R31+S31+T31</f>
        <v>0.11555271</v>
      </c>
      <c r="V31" s="82"/>
      <c r="W31" s="78"/>
      <c r="X31" s="78"/>
      <c r="Y31" s="78"/>
      <c r="Z31" s="81">
        <v>0.10258729</v>
      </c>
      <c r="AA31" s="81"/>
      <c r="AB31" s="78"/>
      <c r="AC31" s="78"/>
      <c r="AD31" s="81"/>
      <c r="AE31" s="106"/>
      <c r="AF31" s="78"/>
      <c r="AH31" s="56"/>
      <c r="AI31" s="47"/>
      <c r="AJ31" s="110"/>
    </row>
    <row r="32" spans="1:36" s="46" customFormat="1" ht="15" outlineLevel="1">
      <c r="A32" s="121" t="s">
        <v>171</v>
      </c>
      <c r="B32" s="75"/>
      <c r="C32" s="74"/>
      <c r="D32" s="83"/>
      <c r="E32" s="84"/>
      <c r="F32" s="83"/>
      <c r="G32" s="76"/>
      <c r="H32" s="76"/>
      <c r="I32" s="76"/>
      <c r="J32" s="86"/>
      <c r="K32" s="83"/>
      <c r="L32" s="83"/>
      <c r="M32" s="86">
        <f>SUBTOTAL(9,M30:M31)</f>
        <v>0.27147</v>
      </c>
      <c r="N32" s="95"/>
      <c r="O32" s="77"/>
      <c r="P32" s="86"/>
      <c r="Q32" s="85">
        <f>SUBTOTAL(9,Q30:Q31)</f>
        <v>0.14380258</v>
      </c>
      <c r="R32" s="86"/>
      <c r="S32" s="87"/>
      <c r="T32" s="86"/>
      <c r="U32" s="86"/>
      <c r="V32" s="87"/>
      <c r="W32" s="83"/>
      <c r="X32" s="83"/>
      <c r="Y32" s="83"/>
      <c r="Z32" s="86"/>
      <c r="AA32" s="86"/>
      <c r="AB32" s="83"/>
      <c r="AC32" s="83"/>
      <c r="AD32" s="86"/>
      <c r="AE32" s="107"/>
      <c r="AF32" s="83"/>
      <c r="AH32" s="56"/>
      <c r="AI32" s="47"/>
      <c r="AJ32" s="110"/>
    </row>
    <row r="33" spans="1:36" s="46" customFormat="1" ht="15" outlineLevel="2">
      <c r="A33" s="74" t="s">
        <v>95</v>
      </c>
      <c r="B33" s="75" t="s">
        <v>93</v>
      </c>
      <c r="C33" s="74" t="s">
        <v>94</v>
      </c>
      <c r="D33" s="78"/>
      <c r="E33" s="79" t="s">
        <v>165</v>
      </c>
      <c r="F33" s="78"/>
      <c r="G33" s="76">
        <v>42397</v>
      </c>
      <c r="H33" s="76">
        <v>42395</v>
      </c>
      <c r="I33" s="76">
        <v>42402</v>
      </c>
      <c r="J33" s="81">
        <f>K33+L33+M33</f>
        <v>0.06903</v>
      </c>
      <c r="K33" s="78"/>
      <c r="L33" s="78"/>
      <c r="M33" s="81">
        <f>N33+O33+V33+Z33+AB33+AD33</f>
        <v>0.06903</v>
      </c>
      <c r="N33" s="95">
        <f>0.06903-Z33</f>
        <v>0.028115839999999996</v>
      </c>
      <c r="O33" s="77"/>
      <c r="P33" s="81"/>
      <c r="Q33" s="80">
        <f>N33+O33+P33</f>
        <v>0.028115839999999996</v>
      </c>
      <c r="R33" s="81">
        <f>+N33*1</f>
        <v>0.028115839999999996</v>
      </c>
      <c r="S33" s="82"/>
      <c r="T33" s="81"/>
      <c r="U33" s="81">
        <f>R33+S33+T33</f>
        <v>0.028115839999999996</v>
      </c>
      <c r="V33" s="82"/>
      <c r="W33" s="78"/>
      <c r="X33" s="78"/>
      <c r="Y33" s="78"/>
      <c r="Z33" s="81">
        <v>0.04091416</v>
      </c>
      <c r="AA33" s="81"/>
      <c r="AB33" s="78"/>
      <c r="AC33" s="78"/>
      <c r="AD33" s="81"/>
      <c r="AE33" s="106"/>
      <c r="AF33" s="78"/>
      <c r="AH33" s="56"/>
      <c r="AI33" s="47"/>
      <c r="AJ33" s="110"/>
    </row>
    <row r="34" spans="1:36" s="46" customFormat="1" ht="15" outlineLevel="2">
      <c r="A34" s="74" t="s">
        <v>95</v>
      </c>
      <c r="B34" s="75" t="s">
        <v>93</v>
      </c>
      <c r="C34" s="74" t="s">
        <v>94</v>
      </c>
      <c r="D34" s="78"/>
      <c r="E34" s="79" t="s">
        <v>165</v>
      </c>
      <c r="F34" s="78"/>
      <c r="G34" s="76">
        <v>42425</v>
      </c>
      <c r="H34" s="76">
        <v>42423</v>
      </c>
      <c r="I34" s="76">
        <v>42430</v>
      </c>
      <c r="J34" s="81">
        <f>K34+L34+M34</f>
        <v>0.1871</v>
      </c>
      <c r="K34" s="78"/>
      <c r="L34" s="78"/>
      <c r="M34" s="81">
        <f>N34+O34+V34+Z34+AB34+AD34</f>
        <v>0.1871</v>
      </c>
      <c r="N34" s="95">
        <f>0.1871-Z34</f>
        <v>0.07620561</v>
      </c>
      <c r="O34" s="77"/>
      <c r="P34" s="81"/>
      <c r="Q34" s="80">
        <f>N34+O34+P34</f>
        <v>0.07620561</v>
      </c>
      <c r="R34" s="81">
        <f>+N34*1</f>
        <v>0.07620561</v>
      </c>
      <c r="S34" s="82"/>
      <c r="T34" s="81"/>
      <c r="U34" s="81">
        <f>R34+S34+T34</f>
        <v>0.07620561</v>
      </c>
      <c r="V34" s="82"/>
      <c r="W34" s="78"/>
      <c r="X34" s="78"/>
      <c r="Y34" s="78"/>
      <c r="Z34" s="81">
        <v>0.11089439</v>
      </c>
      <c r="AA34" s="81"/>
      <c r="AB34" s="78"/>
      <c r="AC34" s="78"/>
      <c r="AD34" s="81"/>
      <c r="AE34" s="106"/>
      <c r="AF34" s="78"/>
      <c r="AH34" s="56"/>
      <c r="AI34" s="47"/>
      <c r="AJ34" s="110"/>
    </row>
    <row r="35" spans="1:36" s="46" customFormat="1" ht="15" outlineLevel="1">
      <c r="A35" s="121" t="s">
        <v>172</v>
      </c>
      <c r="B35" s="75"/>
      <c r="C35" s="74"/>
      <c r="D35" s="83"/>
      <c r="E35" s="84"/>
      <c r="F35" s="83"/>
      <c r="G35" s="76"/>
      <c r="H35" s="76"/>
      <c r="I35" s="76"/>
      <c r="J35" s="86"/>
      <c r="K35" s="83"/>
      <c r="L35" s="83"/>
      <c r="M35" s="86">
        <f>SUBTOTAL(9,M33:M34)</f>
        <v>0.25612999999999997</v>
      </c>
      <c r="N35" s="95"/>
      <c r="O35" s="77"/>
      <c r="P35" s="86"/>
      <c r="Q35" s="85">
        <f>SUBTOTAL(9,Q33:Q34)</f>
        <v>0.10432144999999998</v>
      </c>
      <c r="R35" s="86"/>
      <c r="S35" s="87"/>
      <c r="T35" s="86"/>
      <c r="U35" s="86"/>
      <c r="V35" s="87"/>
      <c r="W35" s="83"/>
      <c r="X35" s="83"/>
      <c r="Y35" s="83"/>
      <c r="Z35" s="86"/>
      <c r="AA35" s="86"/>
      <c r="AB35" s="83"/>
      <c r="AC35" s="83"/>
      <c r="AD35" s="86"/>
      <c r="AE35" s="107"/>
      <c r="AF35" s="83"/>
      <c r="AH35" s="56"/>
      <c r="AI35" s="47"/>
      <c r="AJ35" s="110"/>
    </row>
    <row r="36" spans="1:36" s="46" customFormat="1" ht="15" outlineLevel="2">
      <c r="A36" s="74" t="s">
        <v>96</v>
      </c>
      <c r="B36" s="75" t="s">
        <v>97</v>
      </c>
      <c r="C36" s="74" t="s">
        <v>98</v>
      </c>
      <c r="D36" s="78"/>
      <c r="E36" s="79"/>
      <c r="F36" s="78"/>
      <c r="G36" s="76">
        <v>42453</v>
      </c>
      <c r="H36" s="76">
        <v>42451</v>
      </c>
      <c r="I36" s="76">
        <v>42459</v>
      </c>
      <c r="J36" s="81">
        <f>K36+L36+M36</f>
        <v>0.45018</v>
      </c>
      <c r="K36" s="78"/>
      <c r="L36" s="78"/>
      <c r="M36" s="81">
        <f>N36+O36+V36+Z36+AB36+AD36</f>
        <v>0.45018</v>
      </c>
      <c r="N36" s="95">
        <v>0.45018</v>
      </c>
      <c r="O36" s="77"/>
      <c r="P36" s="81"/>
      <c r="Q36" s="80">
        <f>N36+O36+P36</f>
        <v>0.45018</v>
      </c>
      <c r="R36" s="81">
        <f>N36*0.318</f>
        <v>0.14315724000000002</v>
      </c>
      <c r="S36" s="82"/>
      <c r="T36" s="81"/>
      <c r="U36" s="81">
        <f>R36+S36+T36</f>
        <v>0.14315724000000002</v>
      </c>
      <c r="V36" s="82"/>
      <c r="W36" s="78"/>
      <c r="X36" s="78"/>
      <c r="Y36" s="78"/>
      <c r="Z36" s="81"/>
      <c r="AA36" s="81"/>
      <c r="AB36" s="78"/>
      <c r="AC36" s="78"/>
      <c r="AD36" s="81"/>
      <c r="AE36" s="106"/>
      <c r="AF36" s="78"/>
      <c r="AH36" s="56"/>
      <c r="AI36" s="47"/>
      <c r="AJ36" s="110"/>
    </row>
    <row r="37" spans="1:36" s="46" customFormat="1" ht="15" outlineLevel="2">
      <c r="A37" s="74" t="s">
        <v>96</v>
      </c>
      <c r="B37" s="75" t="s">
        <v>97</v>
      </c>
      <c r="C37" s="74" t="s">
        <v>98</v>
      </c>
      <c r="D37" s="78"/>
      <c r="E37" s="79"/>
      <c r="F37" s="78"/>
      <c r="G37" s="76">
        <v>42544</v>
      </c>
      <c r="H37" s="76">
        <v>42542</v>
      </c>
      <c r="I37" s="76">
        <v>42549</v>
      </c>
      <c r="J37" s="81">
        <f>K37+L37+M37</f>
        <v>0.31042</v>
      </c>
      <c r="K37" s="78"/>
      <c r="L37" s="78"/>
      <c r="M37" s="81">
        <f>N37+O37+V37+Z37+AB37+AD37</f>
        <v>0.31042</v>
      </c>
      <c r="N37" s="95">
        <v>0.31042</v>
      </c>
      <c r="O37" s="77"/>
      <c r="P37" s="81"/>
      <c r="Q37" s="80">
        <f>N37+O37+P37</f>
        <v>0.31042</v>
      </c>
      <c r="R37" s="81">
        <f>N37*0.318</f>
        <v>0.09871355999999999</v>
      </c>
      <c r="S37" s="82"/>
      <c r="T37" s="81"/>
      <c r="U37" s="81">
        <f>R37+S37+T37</f>
        <v>0.09871355999999999</v>
      </c>
      <c r="V37" s="82"/>
      <c r="W37" s="78"/>
      <c r="X37" s="78"/>
      <c r="Y37" s="78"/>
      <c r="Z37" s="81"/>
      <c r="AA37" s="81"/>
      <c r="AB37" s="78"/>
      <c r="AC37" s="78"/>
      <c r="AD37" s="81"/>
      <c r="AE37" s="106"/>
      <c r="AF37" s="78"/>
      <c r="AH37" s="56"/>
      <c r="AI37" s="47"/>
      <c r="AJ37" s="110"/>
    </row>
    <row r="38" spans="1:36" s="46" customFormat="1" ht="15" outlineLevel="2">
      <c r="A38" s="74" t="s">
        <v>96</v>
      </c>
      <c r="B38" s="75" t="s">
        <v>97</v>
      </c>
      <c r="C38" s="74" t="s">
        <v>98</v>
      </c>
      <c r="D38" s="78"/>
      <c r="E38" s="79"/>
      <c r="F38" s="78"/>
      <c r="G38" s="76">
        <v>42635</v>
      </c>
      <c r="H38" s="76">
        <v>42633</v>
      </c>
      <c r="I38" s="76">
        <v>42640</v>
      </c>
      <c r="J38" s="81">
        <f>K38+L38+M38</f>
        <v>0.25034</v>
      </c>
      <c r="K38" s="78"/>
      <c r="L38" s="78"/>
      <c r="M38" s="81">
        <f>N38+O38+V38+Z38+AB38+AD38</f>
        <v>0.25034</v>
      </c>
      <c r="N38" s="95">
        <v>0.25034</v>
      </c>
      <c r="O38" s="77"/>
      <c r="P38" s="81"/>
      <c r="Q38" s="80">
        <f>N38+O38+P38</f>
        <v>0.25034</v>
      </c>
      <c r="R38" s="81">
        <f>N38*0.318</f>
        <v>0.07960812</v>
      </c>
      <c r="S38" s="82"/>
      <c r="T38" s="81"/>
      <c r="U38" s="81">
        <f>R38+S38+T38</f>
        <v>0.07960812</v>
      </c>
      <c r="V38" s="82"/>
      <c r="W38" s="78"/>
      <c r="X38" s="78"/>
      <c r="Y38" s="78"/>
      <c r="Z38" s="81"/>
      <c r="AA38" s="81"/>
      <c r="AB38" s="78"/>
      <c r="AC38" s="78"/>
      <c r="AD38" s="81"/>
      <c r="AE38" s="106"/>
      <c r="AF38" s="78"/>
      <c r="AH38" s="56"/>
      <c r="AI38" s="47"/>
      <c r="AJ38" s="110"/>
    </row>
    <row r="39" spans="1:36" s="46" customFormat="1" ht="15" outlineLevel="2">
      <c r="A39" s="74" t="s">
        <v>96</v>
      </c>
      <c r="B39" s="75" t="s">
        <v>97</v>
      </c>
      <c r="C39" s="74" t="s">
        <v>98</v>
      </c>
      <c r="D39" s="78"/>
      <c r="E39" s="79"/>
      <c r="F39" s="78"/>
      <c r="G39" s="76">
        <v>42726</v>
      </c>
      <c r="H39" s="76">
        <v>42724</v>
      </c>
      <c r="I39" s="76">
        <v>42732</v>
      </c>
      <c r="J39" s="81">
        <f>K39+L39+M39</f>
        <v>3.36904</v>
      </c>
      <c r="K39" s="78"/>
      <c r="L39" s="78"/>
      <c r="M39" s="81">
        <f>N39+O39+V39+Z39+AB39+AD39</f>
        <v>3.36904</v>
      </c>
      <c r="N39" s="95">
        <v>0.3796</v>
      </c>
      <c r="O39" s="77">
        <v>2.98944</v>
      </c>
      <c r="P39" s="81"/>
      <c r="Q39" s="80">
        <f>N39+O39+P39</f>
        <v>3.36904</v>
      </c>
      <c r="R39" s="81">
        <f>N39*0.318</f>
        <v>0.1207128</v>
      </c>
      <c r="S39" s="82">
        <f>O39*0.318</f>
        <v>0.95064192</v>
      </c>
      <c r="T39" s="81"/>
      <c r="U39" s="81">
        <f>R39+S39+T39</f>
        <v>1.07135472</v>
      </c>
      <c r="V39" s="82"/>
      <c r="W39" s="78"/>
      <c r="X39" s="78"/>
      <c r="Y39" s="78"/>
      <c r="Z39" s="81"/>
      <c r="AA39" s="81"/>
      <c r="AB39" s="78"/>
      <c r="AC39" s="78"/>
      <c r="AD39" s="81"/>
      <c r="AE39" s="106"/>
      <c r="AF39" s="78"/>
      <c r="AH39" s="56"/>
      <c r="AI39" s="47"/>
      <c r="AJ39" s="110"/>
    </row>
    <row r="40" spans="1:36" s="46" customFormat="1" ht="15" outlineLevel="1">
      <c r="A40" s="121" t="s">
        <v>173</v>
      </c>
      <c r="B40" s="75"/>
      <c r="C40" s="74"/>
      <c r="D40" s="83"/>
      <c r="E40" s="84"/>
      <c r="F40" s="83"/>
      <c r="G40" s="76"/>
      <c r="H40" s="76"/>
      <c r="I40" s="76"/>
      <c r="J40" s="86"/>
      <c r="K40" s="83"/>
      <c r="L40" s="83"/>
      <c r="M40" s="86">
        <f>SUBTOTAL(9,M36:M39)</f>
        <v>4.37998</v>
      </c>
      <c r="N40" s="95"/>
      <c r="O40" s="77"/>
      <c r="P40" s="86"/>
      <c r="Q40" s="85">
        <f>SUBTOTAL(9,Q36:Q39)</f>
        <v>4.37998</v>
      </c>
      <c r="R40" s="86"/>
      <c r="S40" s="87"/>
      <c r="T40" s="86"/>
      <c r="U40" s="86"/>
      <c r="V40" s="87"/>
      <c r="W40" s="83"/>
      <c r="X40" s="83"/>
      <c r="Y40" s="83"/>
      <c r="Z40" s="86"/>
      <c r="AA40" s="86"/>
      <c r="AB40" s="83"/>
      <c r="AC40" s="83"/>
      <c r="AD40" s="86"/>
      <c r="AE40" s="107"/>
      <c r="AF40" s="83"/>
      <c r="AH40" s="56"/>
      <c r="AI40" s="47"/>
      <c r="AJ40" s="110"/>
    </row>
    <row r="41" spans="1:36" s="46" customFormat="1" ht="15" outlineLevel="2">
      <c r="A41" s="74" t="s">
        <v>99</v>
      </c>
      <c r="B41" s="75" t="s">
        <v>100</v>
      </c>
      <c r="C41" s="74" t="s">
        <v>101</v>
      </c>
      <c r="D41" s="78"/>
      <c r="E41" s="79"/>
      <c r="F41" s="78"/>
      <c r="G41" s="76">
        <v>42726</v>
      </c>
      <c r="H41" s="76">
        <v>42724</v>
      </c>
      <c r="I41" s="76">
        <v>42732</v>
      </c>
      <c r="J41" s="81">
        <f>K41+L41+M41</f>
        <v>2.84233</v>
      </c>
      <c r="K41" s="78"/>
      <c r="L41" s="78"/>
      <c r="M41" s="81">
        <f>N41+O41+V41+Z41+AB41+AD41</f>
        <v>2.84233</v>
      </c>
      <c r="N41" s="95">
        <v>0</v>
      </c>
      <c r="O41" s="77">
        <v>2.84233</v>
      </c>
      <c r="P41" s="81"/>
      <c r="Q41" s="80">
        <f>N41+O41+P41</f>
        <v>2.84233</v>
      </c>
      <c r="R41" s="81">
        <f>N41*0</f>
        <v>0</v>
      </c>
      <c r="S41" s="82">
        <f>O41*0</f>
        <v>0</v>
      </c>
      <c r="T41" s="81"/>
      <c r="U41" s="81">
        <f>R41+S41+T41</f>
        <v>0</v>
      </c>
      <c r="V41" s="82"/>
      <c r="W41" s="78"/>
      <c r="X41" s="78"/>
      <c r="Y41" s="78"/>
      <c r="Z41" s="81"/>
      <c r="AA41" s="81"/>
      <c r="AB41" s="78"/>
      <c r="AC41" s="78"/>
      <c r="AD41" s="81"/>
      <c r="AE41" s="106"/>
      <c r="AF41" s="78"/>
      <c r="AH41" s="56"/>
      <c r="AI41" s="47"/>
      <c r="AJ41" s="110"/>
    </row>
    <row r="42" spans="1:36" s="46" customFormat="1" ht="15" outlineLevel="1">
      <c r="A42" s="121" t="s">
        <v>174</v>
      </c>
      <c r="B42" s="75"/>
      <c r="C42" s="74"/>
      <c r="D42" s="83"/>
      <c r="E42" s="84"/>
      <c r="F42" s="83"/>
      <c r="G42" s="76"/>
      <c r="H42" s="76"/>
      <c r="I42" s="76"/>
      <c r="J42" s="86"/>
      <c r="K42" s="83"/>
      <c r="L42" s="83"/>
      <c r="M42" s="86">
        <f>SUBTOTAL(9,M41:M41)</f>
        <v>2.84233</v>
      </c>
      <c r="N42" s="95"/>
      <c r="O42" s="77"/>
      <c r="P42" s="86"/>
      <c r="Q42" s="85">
        <f>SUBTOTAL(9,Q41:Q41)</f>
        <v>2.84233</v>
      </c>
      <c r="R42" s="86"/>
      <c r="S42" s="87"/>
      <c r="T42" s="86"/>
      <c r="U42" s="86"/>
      <c r="V42" s="87"/>
      <c r="W42" s="83"/>
      <c r="X42" s="83"/>
      <c r="Y42" s="83"/>
      <c r="Z42" s="86"/>
      <c r="AA42" s="86"/>
      <c r="AB42" s="83"/>
      <c r="AC42" s="83"/>
      <c r="AD42" s="86"/>
      <c r="AE42" s="107"/>
      <c r="AF42" s="83"/>
      <c r="AH42" s="56"/>
      <c r="AI42" s="47"/>
      <c r="AJ42" s="110"/>
    </row>
    <row r="43" spans="1:36" s="46" customFormat="1" ht="15" outlineLevel="2">
      <c r="A43" s="74" t="s">
        <v>102</v>
      </c>
      <c r="B43" s="75" t="s">
        <v>103</v>
      </c>
      <c r="C43" s="74" t="s">
        <v>104</v>
      </c>
      <c r="D43" s="78"/>
      <c r="E43" s="79"/>
      <c r="F43" s="78"/>
      <c r="G43" s="76">
        <v>42726</v>
      </c>
      <c r="H43" s="76">
        <v>42724</v>
      </c>
      <c r="I43" s="76">
        <v>42732</v>
      </c>
      <c r="J43" s="81">
        <f>K43+L43+M43</f>
        <v>2.16217</v>
      </c>
      <c r="K43" s="78"/>
      <c r="L43" s="78"/>
      <c r="M43" s="81">
        <f>N43+O43+V43+Z43+AB43+AD43</f>
        <v>2.16217</v>
      </c>
      <c r="N43" s="95">
        <v>0</v>
      </c>
      <c r="O43" s="77">
        <v>2.16217</v>
      </c>
      <c r="P43" s="81"/>
      <c r="Q43" s="80">
        <f>N43+O43+P43</f>
        <v>2.16217</v>
      </c>
      <c r="R43" s="81">
        <f>N43*0</f>
        <v>0</v>
      </c>
      <c r="S43" s="82">
        <f>O43*0</f>
        <v>0</v>
      </c>
      <c r="T43" s="81"/>
      <c r="U43" s="81">
        <f>R43+S43+T43</f>
        <v>0</v>
      </c>
      <c r="V43" s="82"/>
      <c r="W43" s="78"/>
      <c r="X43" s="78"/>
      <c r="Y43" s="78"/>
      <c r="Z43" s="81"/>
      <c r="AA43" s="81"/>
      <c r="AB43" s="78"/>
      <c r="AC43" s="78"/>
      <c r="AD43" s="81"/>
      <c r="AE43" s="106"/>
      <c r="AF43" s="78"/>
      <c r="AH43" s="56"/>
      <c r="AI43" s="47"/>
      <c r="AJ43" s="110"/>
    </row>
    <row r="44" spans="1:36" s="46" customFormat="1" ht="15" outlineLevel="1">
      <c r="A44" s="121" t="s">
        <v>175</v>
      </c>
      <c r="B44" s="75"/>
      <c r="C44" s="74"/>
      <c r="D44" s="83"/>
      <c r="E44" s="84"/>
      <c r="F44" s="83"/>
      <c r="G44" s="76"/>
      <c r="H44" s="76"/>
      <c r="I44" s="76"/>
      <c r="J44" s="86"/>
      <c r="K44" s="83"/>
      <c r="L44" s="83"/>
      <c r="M44" s="86">
        <f>SUBTOTAL(9,M43:M43)</f>
        <v>2.16217</v>
      </c>
      <c r="N44" s="95"/>
      <c r="O44" s="77"/>
      <c r="P44" s="86"/>
      <c r="Q44" s="85">
        <f>SUBTOTAL(9,Q43:Q43)</f>
        <v>2.16217</v>
      </c>
      <c r="R44" s="86"/>
      <c r="S44" s="87"/>
      <c r="T44" s="86"/>
      <c r="U44" s="86"/>
      <c r="V44" s="87"/>
      <c r="W44" s="83"/>
      <c r="X44" s="83"/>
      <c r="Y44" s="83"/>
      <c r="Z44" s="86"/>
      <c r="AA44" s="86"/>
      <c r="AB44" s="83"/>
      <c r="AC44" s="83"/>
      <c r="AD44" s="86"/>
      <c r="AE44" s="107"/>
      <c r="AF44" s="83"/>
      <c r="AH44" s="56"/>
      <c r="AI44" s="47"/>
      <c r="AJ44" s="110"/>
    </row>
    <row r="45" spans="1:36" s="46" customFormat="1" ht="15" outlineLevel="2">
      <c r="A45" s="74" t="s">
        <v>105</v>
      </c>
      <c r="B45" s="75" t="s">
        <v>106</v>
      </c>
      <c r="C45" s="74" t="s">
        <v>107</v>
      </c>
      <c r="D45" s="78"/>
      <c r="E45" s="79"/>
      <c r="F45" s="78"/>
      <c r="G45" s="76">
        <v>42726</v>
      </c>
      <c r="H45" s="76">
        <v>42724</v>
      </c>
      <c r="I45" s="76">
        <v>42732</v>
      </c>
      <c r="J45" s="81">
        <f>K45+L45+M45</f>
        <v>2.78918</v>
      </c>
      <c r="K45" s="78"/>
      <c r="L45" s="78"/>
      <c r="M45" s="81">
        <f>N45+O45+V45+Z45+AB45+AD45</f>
        <v>2.78918</v>
      </c>
      <c r="N45" s="95">
        <v>0</v>
      </c>
      <c r="O45" s="77">
        <v>2.78918</v>
      </c>
      <c r="P45" s="81"/>
      <c r="Q45" s="80">
        <f>N45+O45+P45</f>
        <v>2.78918</v>
      </c>
      <c r="R45" s="81">
        <f>N45*0</f>
        <v>0</v>
      </c>
      <c r="S45" s="82">
        <f>O45*0</f>
        <v>0</v>
      </c>
      <c r="T45" s="81"/>
      <c r="U45" s="81">
        <f>R45+S45+T45</f>
        <v>0</v>
      </c>
      <c r="V45" s="82"/>
      <c r="W45" s="78"/>
      <c r="X45" s="78"/>
      <c r="Y45" s="78"/>
      <c r="Z45" s="81"/>
      <c r="AA45" s="81"/>
      <c r="AB45" s="78"/>
      <c r="AC45" s="78"/>
      <c r="AD45" s="81"/>
      <c r="AE45" s="106"/>
      <c r="AF45" s="78"/>
      <c r="AH45" s="56"/>
      <c r="AI45" s="47"/>
      <c r="AJ45" s="110"/>
    </row>
    <row r="46" spans="1:36" s="46" customFormat="1" ht="15" outlineLevel="1">
      <c r="A46" s="121" t="s">
        <v>176</v>
      </c>
      <c r="B46" s="75"/>
      <c r="C46" s="74"/>
      <c r="D46" s="83"/>
      <c r="E46" s="84"/>
      <c r="F46" s="83"/>
      <c r="G46" s="76"/>
      <c r="H46" s="76"/>
      <c r="I46" s="76"/>
      <c r="J46" s="86"/>
      <c r="K46" s="83"/>
      <c r="L46" s="83"/>
      <c r="M46" s="86">
        <f>SUBTOTAL(9,M45:M45)</f>
        <v>2.78918</v>
      </c>
      <c r="N46" s="95"/>
      <c r="O46" s="77"/>
      <c r="P46" s="86"/>
      <c r="Q46" s="85">
        <f>SUBTOTAL(9,Q45:Q45)</f>
        <v>2.78918</v>
      </c>
      <c r="R46" s="86"/>
      <c r="S46" s="87"/>
      <c r="T46" s="86"/>
      <c r="U46" s="86"/>
      <c r="V46" s="87"/>
      <c r="W46" s="83"/>
      <c r="X46" s="83"/>
      <c r="Y46" s="83"/>
      <c r="Z46" s="86"/>
      <c r="AA46" s="86"/>
      <c r="AB46" s="83"/>
      <c r="AC46" s="83"/>
      <c r="AD46" s="86"/>
      <c r="AE46" s="107"/>
      <c r="AF46" s="83"/>
      <c r="AH46" s="56"/>
      <c r="AI46" s="47"/>
      <c r="AJ46" s="110"/>
    </row>
    <row r="47" spans="1:36" s="46" customFormat="1" ht="15" outlineLevel="2">
      <c r="A47" s="74" t="s">
        <v>108</v>
      </c>
      <c r="B47" s="75" t="s">
        <v>109</v>
      </c>
      <c r="C47" s="74" t="s">
        <v>110</v>
      </c>
      <c r="D47" s="78"/>
      <c r="E47" s="79"/>
      <c r="F47" s="78"/>
      <c r="G47" s="76">
        <v>42726</v>
      </c>
      <c r="H47" s="76">
        <v>42724</v>
      </c>
      <c r="I47" s="76">
        <v>42732</v>
      </c>
      <c r="J47" s="81">
        <f>K47+L47+M47</f>
        <v>1.83826</v>
      </c>
      <c r="K47" s="78"/>
      <c r="L47" s="78"/>
      <c r="M47" s="81">
        <f>N47+O47+V47+Z47+AB47+AD47</f>
        <v>1.83826</v>
      </c>
      <c r="N47" s="95">
        <v>0</v>
      </c>
      <c r="O47" s="77">
        <v>1.83826</v>
      </c>
      <c r="P47" s="81"/>
      <c r="Q47" s="80">
        <f>N47+O47+P47</f>
        <v>1.83826</v>
      </c>
      <c r="R47" s="81">
        <f>N47*0</f>
        <v>0</v>
      </c>
      <c r="S47" s="82">
        <f>O47*0</f>
        <v>0</v>
      </c>
      <c r="T47" s="81"/>
      <c r="U47" s="81">
        <f>R47+S47+T47</f>
        <v>0</v>
      </c>
      <c r="V47" s="82"/>
      <c r="W47" s="78"/>
      <c r="X47" s="78"/>
      <c r="Y47" s="78"/>
      <c r="Z47" s="81"/>
      <c r="AA47" s="81"/>
      <c r="AB47" s="78"/>
      <c r="AC47" s="78"/>
      <c r="AD47" s="81"/>
      <c r="AE47" s="106"/>
      <c r="AF47" s="78"/>
      <c r="AH47" s="56"/>
      <c r="AI47" s="47"/>
      <c r="AJ47" s="110"/>
    </row>
    <row r="48" spans="1:36" s="46" customFormat="1" ht="15" outlineLevel="1">
      <c r="A48" s="121" t="s">
        <v>177</v>
      </c>
      <c r="B48" s="75"/>
      <c r="C48" s="74"/>
      <c r="D48" s="83"/>
      <c r="E48" s="84"/>
      <c r="F48" s="83"/>
      <c r="G48" s="76"/>
      <c r="H48" s="76"/>
      <c r="I48" s="76"/>
      <c r="J48" s="86"/>
      <c r="K48" s="83"/>
      <c r="L48" s="83"/>
      <c r="M48" s="86">
        <f>SUBTOTAL(9,M47:M47)</f>
        <v>1.83826</v>
      </c>
      <c r="N48" s="95"/>
      <c r="O48" s="77"/>
      <c r="P48" s="86"/>
      <c r="Q48" s="85">
        <f>SUBTOTAL(9,Q47:Q47)</f>
        <v>1.83826</v>
      </c>
      <c r="R48" s="86"/>
      <c r="S48" s="87"/>
      <c r="T48" s="86"/>
      <c r="U48" s="86"/>
      <c r="V48" s="87"/>
      <c r="W48" s="83"/>
      <c r="X48" s="83"/>
      <c r="Y48" s="83"/>
      <c r="Z48" s="86"/>
      <c r="AA48" s="86"/>
      <c r="AB48" s="83"/>
      <c r="AC48" s="83"/>
      <c r="AD48" s="86"/>
      <c r="AE48" s="107"/>
      <c r="AF48" s="83"/>
      <c r="AH48" s="56"/>
      <c r="AI48" s="47"/>
      <c r="AJ48" s="110"/>
    </row>
    <row r="49" spans="1:36" s="46" customFormat="1" ht="15" outlineLevel="2">
      <c r="A49" s="74" t="s">
        <v>111</v>
      </c>
      <c r="B49" s="75" t="s">
        <v>112</v>
      </c>
      <c r="C49" s="74" t="s">
        <v>113</v>
      </c>
      <c r="D49" s="78"/>
      <c r="E49" s="79"/>
      <c r="F49" s="78"/>
      <c r="G49" s="76">
        <v>42726</v>
      </c>
      <c r="H49" s="76">
        <v>42724</v>
      </c>
      <c r="I49" s="76">
        <v>42732</v>
      </c>
      <c r="J49" s="81">
        <f>K49+L49+M49</f>
        <v>0.61254</v>
      </c>
      <c r="K49" s="78"/>
      <c r="L49" s="78"/>
      <c r="M49" s="81">
        <f>N49+O49+V49+Z49+AB49+AD49</f>
        <v>0.61254</v>
      </c>
      <c r="N49" s="95">
        <v>0</v>
      </c>
      <c r="O49" s="77">
        <v>0.61254</v>
      </c>
      <c r="P49" s="81"/>
      <c r="Q49" s="80">
        <f>N49+O49+P49</f>
        <v>0.61254</v>
      </c>
      <c r="R49" s="81">
        <f>N49*0.0045</f>
        <v>0</v>
      </c>
      <c r="S49" s="82">
        <f>O49*0.0045</f>
        <v>0.00275643</v>
      </c>
      <c r="T49" s="81"/>
      <c r="U49" s="81">
        <f>R49+S49+T49</f>
        <v>0.00275643</v>
      </c>
      <c r="V49" s="82"/>
      <c r="W49" s="78"/>
      <c r="X49" s="78"/>
      <c r="Y49" s="78"/>
      <c r="Z49" s="81"/>
      <c r="AA49" s="81"/>
      <c r="AB49" s="78"/>
      <c r="AC49" s="78"/>
      <c r="AD49" s="81"/>
      <c r="AE49" s="106"/>
      <c r="AF49" s="78"/>
      <c r="AH49" s="56"/>
      <c r="AI49" s="47"/>
      <c r="AJ49" s="110"/>
    </row>
    <row r="50" spans="1:36" s="46" customFormat="1" ht="15" outlineLevel="1">
      <c r="A50" s="121" t="s">
        <v>178</v>
      </c>
      <c r="B50" s="75"/>
      <c r="C50" s="74"/>
      <c r="D50" s="83"/>
      <c r="E50" s="84"/>
      <c r="F50" s="83"/>
      <c r="G50" s="76"/>
      <c r="H50" s="76"/>
      <c r="I50" s="76"/>
      <c r="J50" s="86"/>
      <c r="K50" s="83"/>
      <c r="L50" s="83"/>
      <c r="M50" s="86">
        <f>SUBTOTAL(9,M49:M49)</f>
        <v>0.61254</v>
      </c>
      <c r="N50" s="95"/>
      <c r="O50" s="77"/>
      <c r="P50" s="86"/>
      <c r="Q50" s="85">
        <f>SUBTOTAL(9,Q49:Q49)</f>
        <v>0.61254</v>
      </c>
      <c r="R50" s="86"/>
      <c r="S50" s="87"/>
      <c r="T50" s="86"/>
      <c r="U50" s="86"/>
      <c r="V50" s="87"/>
      <c r="W50" s="83"/>
      <c r="X50" s="83"/>
      <c r="Y50" s="83"/>
      <c r="Z50" s="86"/>
      <c r="AA50" s="86"/>
      <c r="AB50" s="83"/>
      <c r="AC50" s="83"/>
      <c r="AD50" s="86"/>
      <c r="AE50" s="107"/>
      <c r="AF50" s="83"/>
      <c r="AH50" s="56"/>
      <c r="AI50" s="47"/>
      <c r="AJ50" s="110"/>
    </row>
    <row r="51" spans="1:36" s="46" customFormat="1" ht="15" outlineLevel="2">
      <c r="A51" s="74" t="s">
        <v>114</v>
      </c>
      <c r="B51" s="75" t="s">
        <v>115</v>
      </c>
      <c r="C51" s="74" t="s">
        <v>116</v>
      </c>
      <c r="D51" s="78"/>
      <c r="E51" s="79"/>
      <c r="F51" s="78"/>
      <c r="G51" s="76">
        <v>42726</v>
      </c>
      <c r="H51" s="76">
        <v>42724</v>
      </c>
      <c r="I51" s="76">
        <v>42732</v>
      </c>
      <c r="J51" s="81">
        <f>K51+L51+M51</f>
        <v>0.95133</v>
      </c>
      <c r="K51" s="78"/>
      <c r="L51" s="78"/>
      <c r="M51" s="81">
        <f>N51+O51+V51+Z51+AB51+AD51</f>
        <v>0.95133</v>
      </c>
      <c r="N51" s="95">
        <v>0</v>
      </c>
      <c r="O51" s="77">
        <v>0.95133</v>
      </c>
      <c r="P51" s="81"/>
      <c r="Q51" s="80">
        <f>N51+O51+P51</f>
        <v>0.95133</v>
      </c>
      <c r="R51" s="81">
        <f>N51*0.0066</f>
        <v>0</v>
      </c>
      <c r="S51" s="82">
        <f>O51*0.0066</f>
        <v>0.006278778</v>
      </c>
      <c r="T51" s="81"/>
      <c r="U51" s="81">
        <f>R51+S51+T51</f>
        <v>0.006278778</v>
      </c>
      <c r="V51" s="82"/>
      <c r="W51" s="78"/>
      <c r="X51" s="78"/>
      <c r="Y51" s="78"/>
      <c r="Z51" s="81"/>
      <c r="AA51" s="81"/>
      <c r="AB51" s="78"/>
      <c r="AC51" s="78"/>
      <c r="AD51" s="81"/>
      <c r="AE51" s="106"/>
      <c r="AF51" s="78"/>
      <c r="AH51" s="56"/>
      <c r="AI51" s="47"/>
      <c r="AJ51" s="110"/>
    </row>
    <row r="52" spans="1:36" s="46" customFormat="1" ht="15" outlineLevel="1">
      <c r="A52" s="121" t="s">
        <v>179</v>
      </c>
      <c r="B52" s="75"/>
      <c r="C52" s="74"/>
      <c r="D52" s="83"/>
      <c r="E52" s="84"/>
      <c r="F52" s="83"/>
      <c r="G52" s="76"/>
      <c r="H52" s="76"/>
      <c r="I52" s="76"/>
      <c r="J52" s="86"/>
      <c r="K52" s="83"/>
      <c r="L52" s="83"/>
      <c r="M52" s="86">
        <f>SUBTOTAL(9,M51:M51)</f>
        <v>0.95133</v>
      </c>
      <c r="N52" s="95"/>
      <c r="O52" s="77"/>
      <c r="P52" s="86"/>
      <c r="Q52" s="85">
        <f>SUBTOTAL(9,Q51:Q51)</f>
        <v>0.95133</v>
      </c>
      <c r="R52" s="86"/>
      <c r="S52" s="87"/>
      <c r="T52" s="86"/>
      <c r="U52" s="86"/>
      <c r="V52" s="87"/>
      <c r="W52" s="83"/>
      <c r="X52" s="83"/>
      <c r="Y52" s="83"/>
      <c r="Z52" s="86"/>
      <c r="AA52" s="86"/>
      <c r="AB52" s="83"/>
      <c r="AC52" s="83"/>
      <c r="AD52" s="86"/>
      <c r="AE52" s="107"/>
      <c r="AF52" s="83"/>
      <c r="AH52" s="56"/>
      <c r="AI52" s="47"/>
      <c r="AJ52" s="110"/>
    </row>
    <row r="53" spans="1:36" s="46" customFormat="1" ht="15" outlineLevel="2">
      <c r="A53" s="74" t="s">
        <v>117</v>
      </c>
      <c r="B53" s="75" t="s">
        <v>118</v>
      </c>
      <c r="C53" s="74" t="s">
        <v>119</v>
      </c>
      <c r="D53" s="78"/>
      <c r="E53" s="79"/>
      <c r="F53" s="78"/>
      <c r="G53" s="76">
        <v>42453</v>
      </c>
      <c r="H53" s="76">
        <v>42451</v>
      </c>
      <c r="I53" s="76">
        <v>42459</v>
      </c>
      <c r="J53" s="81">
        <f>K53+L53+M53</f>
        <v>0.68848</v>
      </c>
      <c r="K53" s="78"/>
      <c r="L53" s="78"/>
      <c r="M53" s="81">
        <f>N53+O53+V53+Z53+AB53+AD53</f>
        <v>0.68848</v>
      </c>
      <c r="N53" s="95">
        <v>0.68848</v>
      </c>
      <c r="O53" s="77"/>
      <c r="P53" s="81"/>
      <c r="Q53" s="80">
        <f>N53+O53+P53</f>
        <v>0.68848</v>
      </c>
      <c r="R53" s="81">
        <f>+N53*1</f>
        <v>0.68848</v>
      </c>
      <c r="S53" s="82"/>
      <c r="T53" s="81"/>
      <c r="U53" s="81">
        <f>R53+S53+T53</f>
        <v>0.68848</v>
      </c>
      <c r="V53" s="82"/>
      <c r="W53" s="78"/>
      <c r="X53" s="78"/>
      <c r="Y53" s="78"/>
      <c r="Z53" s="81"/>
      <c r="AA53" s="81"/>
      <c r="AB53" s="78"/>
      <c r="AC53" s="78"/>
      <c r="AD53" s="81"/>
      <c r="AE53" s="106"/>
      <c r="AF53" s="78"/>
      <c r="AH53" s="56"/>
      <c r="AI53" s="47"/>
      <c r="AJ53" s="110"/>
    </row>
    <row r="54" spans="1:36" s="46" customFormat="1" ht="15" outlineLevel="2">
      <c r="A54" s="74" t="s">
        <v>117</v>
      </c>
      <c r="B54" s="75" t="s">
        <v>118</v>
      </c>
      <c r="C54" s="74" t="s">
        <v>119</v>
      </c>
      <c r="D54" s="78"/>
      <c r="E54" s="79"/>
      <c r="F54" s="78"/>
      <c r="G54" s="76">
        <v>42544</v>
      </c>
      <c r="H54" s="76">
        <v>42542</v>
      </c>
      <c r="I54" s="76">
        <v>42549</v>
      </c>
      <c r="J54" s="81">
        <f>K54+L54+M54</f>
        <v>0.11212</v>
      </c>
      <c r="K54" s="78"/>
      <c r="L54" s="78"/>
      <c r="M54" s="81">
        <f>N54+O54+V54+Z54+AB54+AD54</f>
        <v>0.11212</v>
      </c>
      <c r="N54" s="95">
        <v>0.11212</v>
      </c>
      <c r="O54" s="77"/>
      <c r="P54" s="81"/>
      <c r="Q54" s="80">
        <f>N54+O54+P54</f>
        <v>0.11212</v>
      </c>
      <c r="R54" s="81">
        <f>+N54*1</f>
        <v>0.11212</v>
      </c>
      <c r="S54" s="82"/>
      <c r="T54" s="81"/>
      <c r="U54" s="81">
        <f>R54+S54+T54</f>
        <v>0.11212</v>
      </c>
      <c r="V54" s="82"/>
      <c r="W54" s="78"/>
      <c r="X54" s="78"/>
      <c r="Y54" s="78"/>
      <c r="Z54" s="81"/>
      <c r="AA54" s="81"/>
      <c r="AB54" s="78"/>
      <c r="AC54" s="78"/>
      <c r="AD54" s="81"/>
      <c r="AE54" s="106"/>
      <c r="AF54" s="78"/>
      <c r="AH54" s="56"/>
      <c r="AI54" s="47"/>
      <c r="AJ54" s="110"/>
    </row>
    <row r="55" spans="1:36" s="46" customFormat="1" ht="15" outlineLevel="2">
      <c r="A55" s="74" t="s">
        <v>117</v>
      </c>
      <c r="B55" s="75" t="s">
        <v>118</v>
      </c>
      <c r="C55" s="74" t="s">
        <v>119</v>
      </c>
      <c r="D55" s="78"/>
      <c r="E55" s="79"/>
      <c r="F55" s="78"/>
      <c r="G55" s="76">
        <v>42635</v>
      </c>
      <c r="H55" s="76">
        <v>42633</v>
      </c>
      <c r="I55" s="76">
        <v>42640</v>
      </c>
      <c r="J55" s="81">
        <f>K55+L55+M55</f>
        <v>0.11079</v>
      </c>
      <c r="K55" s="78"/>
      <c r="L55" s="78"/>
      <c r="M55" s="81">
        <f>N55+O55+V55+Z55+AB55+AD55</f>
        <v>0.11079</v>
      </c>
      <c r="N55" s="95">
        <v>0.11079</v>
      </c>
      <c r="O55" s="77"/>
      <c r="P55" s="81"/>
      <c r="Q55" s="80">
        <f>N55+O55+P55</f>
        <v>0.11079</v>
      </c>
      <c r="R55" s="81">
        <f>+N55*1</f>
        <v>0.11079</v>
      </c>
      <c r="S55" s="82"/>
      <c r="T55" s="81"/>
      <c r="U55" s="81">
        <f>R55+S55+T55</f>
        <v>0.11079</v>
      </c>
      <c r="V55" s="82"/>
      <c r="W55" s="78"/>
      <c r="X55" s="78"/>
      <c r="Y55" s="78"/>
      <c r="Z55" s="81"/>
      <c r="AA55" s="81"/>
      <c r="AB55" s="78"/>
      <c r="AC55" s="78"/>
      <c r="AD55" s="81"/>
      <c r="AE55" s="106"/>
      <c r="AF55" s="78"/>
      <c r="AH55" s="56"/>
      <c r="AI55" s="47"/>
      <c r="AJ55" s="110"/>
    </row>
    <row r="56" spans="1:36" s="46" customFormat="1" ht="15" outlineLevel="1">
      <c r="A56" s="121" t="s">
        <v>180</v>
      </c>
      <c r="B56" s="75"/>
      <c r="C56" s="74"/>
      <c r="D56" s="83"/>
      <c r="E56" s="84"/>
      <c r="F56" s="83"/>
      <c r="G56" s="76"/>
      <c r="H56" s="76"/>
      <c r="I56" s="76"/>
      <c r="J56" s="86"/>
      <c r="K56" s="83"/>
      <c r="L56" s="83"/>
      <c r="M56" s="86">
        <f>SUBTOTAL(9,M53:M55)</f>
        <v>0.9113899999999999</v>
      </c>
      <c r="N56" s="95"/>
      <c r="O56" s="77"/>
      <c r="P56" s="86"/>
      <c r="Q56" s="85">
        <f>SUBTOTAL(9,Q53:Q55)</f>
        <v>0.9113899999999999</v>
      </c>
      <c r="R56" s="86"/>
      <c r="S56" s="87"/>
      <c r="T56" s="86"/>
      <c r="U56" s="86"/>
      <c r="V56" s="87"/>
      <c r="W56" s="83"/>
      <c r="X56" s="83"/>
      <c r="Y56" s="83"/>
      <c r="Z56" s="86"/>
      <c r="AA56" s="86"/>
      <c r="AB56" s="83"/>
      <c r="AC56" s="83"/>
      <c r="AD56" s="86"/>
      <c r="AE56" s="107"/>
      <c r="AF56" s="83"/>
      <c r="AH56" s="56"/>
      <c r="AI56" s="47"/>
      <c r="AJ56" s="110"/>
    </row>
    <row r="57" spans="1:36" s="46" customFormat="1" ht="15" outlineLevel="2">
      <c r="A57" s="74" t="s">
        <v>120</v>
      </c>
      <c r="B57" s="75" t="s">
        <v>121</v>
      </c>
      <c r="C57" s="74" t="s">
        <v>122</v>
      </c>
      <c r="D57" s="78"/>
      <c r="E57" s="79"/>
      <c r="F57" s="78"/>
      <c r="G57" s="76">
        <v>42726</v>
      </c>
      <c r="H57" s="76">
        <v>42724</v>
      </c>
      <c r="I57" s="76">
        <v>42732</v>
      </c>
      <c r="J57" s="81">
        <f>K57+L57+M57</f>
        <v>3.0022</v>
      </c>
      <c r="K57" s="78"/>
      <c r="L57" s="78"/>
      <c r="M57" s="81">
        <f>N57+O57+V57+Z57+AB57+AD57</f>
        <v>3.0022</v>
      </c>
      <c r="N57" s="95">
        <v>0</v>
      </c>
      <c r="O57" s="77">
        <v>3.0022</v>
      </c>
      <c r="P57" s="81"/>
      <c r="Q57" s="80">
        <f>N57+O57+P57</f>
        <v>3.0022</v>
      </c>
      <c r="R57" s="81"/>
      <c r="S57" s="82">
        <f>O57*0.0024</f>
        <v>0.00720528</v>
      </c>
      <c r="T57" s="81"/>
      <c r="U57" s="81">
        <f>R57+S57+T57</f>
        <v>0.00720528</v>
      </c>
      <c r="V57" s="82"/>
      <c r="W57" s="78"/>
      <c r="X57" s="78"/>
      <c r="Y57" s="78"/>
      <c r="Z57" s="81"/>
      <c r="AA57" s="81"/>
      <c r="AB57" s="78"/>
      <c r="AC57" s="78"/>
      <c r="AD57" s="81"/>
      <c r="AE57" s="106"/>
      <c r="AF57" s="78"/>
      <c r="AH57" s="56"/>
      <c r="AI57" s="47"/>
      <c r="AJ57" s="110"/>
    </row>
    <row r="58" spans="1:36" s="46" customFormat="1" ht="15" outlineLevel="1">
      <c r="A58" s="121" t="s">
        <v>181</v>
      </c>
      <c r="B58" s="75"/>
      <c r="C58" s="74"/>
      <c r="D58" s="83"/>
      <c r="E58" s="84"/>
      <c r="F58" s="83"/>
      <c r="G58" s="76"/>
      <c r="H58" s="76"/>
      <c r="I58" s="76"/>
      <c r="J58" s="86"/>
      <c r="K58" s="83"/>
      <c r="L58" s="83"/>
      <c r="M58" s="86">
        <f>SUBTOTAL(9,M57:M57)</f>
        <v>3.0022</v>
      </c>
      <c r="N58" s="95"/>
      <c r="O58" s="77"/>
      <c r="P58" s="86"/>
      <c r="Q58" s="85">
        <f>SUBTOTAL(9,Q57:Q57)</f>
        <v>3.0022</v>
      </c>
      <c r="R58" s="86"/>
      <c r="S58" s="87"/>
      <c r="T58" s="86"/>
      <c r="U58" s="86"/>
      <c r="V58" s="87"/>
      <c r="W58" s="83"/>
      <c r="X58" s="83"/>
      <c r="Y58" s="83"/>
      <c r="Z58" s="86"/>
      <c r="AA58" s="86"/>
      <c r="AB58" s="83"/>
      <c r="AC58" s="83"/>
      <c r="AD58" s="86"/>
      <c r="AE58" s="107"/>
      <c r="AF58" s="83"/>
      <c r="AH58" s="56"/>
      <c r="AI58" s="47"/>
      <c r="AJ58" s="110"/>
    </row>
    <row r="59" spans="1:36" s="46" customFormat="1" ht="15" outlineLevel="2">
      <c r="A59" s="74" t="s">
        <v>123</v>
      </c>
      <c r="B59" s="75" t="s">
        <v>124</v>
      </c>
      <c r="C59" s="74" t="s">
        <v>125</v>
      </c>
      <c r="D59" s="78"/>
      <c r="E59" s="79"/>
      <c r="F59" s="78"/>
      <c r="G59" s="76">
        <v>42726</v>
      </c>
      <c r="H59" s="76">
        <v>42724</v>
      </c>
      <c r="I59" s="76">
        <v>42732</v>
      </c>
      <c r="J59" s="81">
        <f>K59+L59+M59</f>
        <v>1.7293</v>
      </c>
      <c r="K59" s="78"/>
      <c r="L59" s="78"/>
      <c r="M59" s="81">
        <f>N59+O59+V59+Z59+AB59+AD59</f>
        <v>1.7293</v>
      </c>
      <c r="N59" s="95">
        <v>0</v>
      </c>
      <c r="O59" s="77">
        <v>1.7293</v>
      </c>
      <c r="P59" s="81"/>
      <c r="Q59" s="80">
        <f>N59+O59+P59</f>
        <v>1.7293</v>
      </c>
      <c r="R59" s="81">
        <f>N59*0</f>
        <v>0</v>
      </c>
      <c r="S59" s="82">
        <f>O59*0</f>
        <v>0</v>
      </c>
      <c r="T59" s="81"/>
      <c r="U59" s="81">
        <f>R59+S59+T59</f>
        <v>0</v>
      </c>
      <c r="V59" s="82"/>
      <c r="W59" s="78"/>
      <c r="X59" s="78"/>
      <c r="Y59" s="78"/>
      <c r="Z59" s="81"/>
      <c r="AA59" s="81"/>
      <c r="AB59" s="78"/>
      <c r="AC59" s="78"/>
      <c r="AD59" s="81"/>
      <c r="AE59" s="106"/>
      <c r="AF59" s="78"/>
      <c r="AH59" s="56"/>
      <c r="AI59" s="47"/>
      <c r="AJ59" s="110"/>
    </row>
    <row r="60" spans="1:36" s="46" customFormat="1" ht="15" outlineLevel="1">
      <c r="A60" s="121" t="s">
        <v>182</v>
      </c>
      <c r="B60" s="75"/>
      <c r="C60" s="74"/>
      <c r="D60" s="83"/>
      <c r="E60" s="84"/>
      <c r="F60" s="83"/>
      <c r="G60" s="76"/>
      <c r="H60" s="76"/>
      <c r="I60" s="76"/>
      <c r="J60" s="86"/>
      <c r="K60" s="83"/>
      <c r="L60" s="83"/>
      <c r="M60" s="86">
        <f>SUBTOTAL(9,M59:M59)</f>
        <v>1.7293</v>
      </c>
      <c r="N60" s="95"/>
      <c r="O60" s="77"/>
      <c r="P60" s="86"/>
      <c r="Q60" s="85">
        <f>SUBTOTAL(9,Q59:Q59)</f>
        <v>1.7293</v>
      </c>
      <c r="R60" s="86"/>
      <c r="S60" s="87"/>
      <c r="T60" s="86"/>
      <c r="U60" s="86"/>
      <c r="V60" s="87"/>
      <c r="W60" s="83"/>
      <c r="X60" s="83"/>
      <c r="Y60" s="83"/>
      <c r="Z60" s="86"/>
      <c r="AA60" s="86"/>
      <c r="AB60" s="83"/>
      <c r="AC60" s="83"/>
      <c r="AD60" s="86"/>
      <c r="AE60" s="107"/>
      <c r="AF60" s="83"/>
      <c r="AH60" s="56"/>
      <c r="AI60" s="47"/>
      <c r="AJ60" s="110"/>
    </row>
    <row r="61" spans="1:36" s="46" customFormat="1" ht="15" outlineLevel="2">
      <c r="A61" s="74" t="s">
        <v>126</v>
      </c>
      <c r="B61" s="75" t="s">
        <v>127</v>
      </c>
      <c r="C61" s="74" t="s">
        <v>128</v>
      </c>
      <c r="D61" s="78"/>
      <c r="E61" s="79"/>
      <c r="F61" s="78"/>
      <c r="G61" s="76">
        <v>42726</v>
      </c>
      <c r="H61" s="76">
        <v>42724</v>
      </c>
      <c r="I61" s="76">
        <v>42732</v>
      </c>
      <c r="J61" s="81">
        <f>K61+L61+M61</f>
        <v>3.31058</v>
      </c>
      <c r="K61" s="78"/>
      <c r="L61" s="78"/>
      <c r="M61" s="81">
        <f>N61+O61+V61+Z61+AB61+AD61</f>
        <v>3.31058</v>
      </c>
      <c r="N61" s="95">
        <v>0</v>
      </c>
      <c r="O61" s="77">
        <v>3.31058</v>
      </c>
      <c r="P61" s="81"/>
      <c r="Q61" s="80">
        <f>N61+O61+P61</f>
        <v>3.31058</v>
      </c>
      <c r="R61" s="81">
        <f>N61*0</f>
        <v>0</v>
      </c>
      <c r="S61" s="82">
        <f>O61*0</f>
        <v>0</v>
      </c>
      <c r="T61" s="81"/>
      <c r="U61" s="81">
        <f>R61+S61+T61</f>
        <v>0</v>
      </c>
      <c r="V61" s="82"/>
      <c r="W61" s="78"/>
      <c r="X61" s="78"/>
      <c r="Y61" s="78"/>
      <c r="Z61" s="81"/>
      <c r="AA61" s="81"/>
      <c r="AB61" s="78"/>
      <c r="AC61" s="78"/>
      <c r="AD61" s="81"/>
      <c r="AE61" s="106"/>
      <c r="AF61" s="78"/>
      <c r="AH61" s="56"/>
      <c r="AI61" s="47"/>
      <c r="AJ61" s="110"/>
    </row>
    <row r="62" spans="1:36" s="46" customFormat="1" ht="15" outlineLevel="1">
      <c r="A62" s="121" t="s">
        <v>183</v>
      </c>
      <c r="B62" s="75"/>
      <c r="C62" s="74"/>
      <c r="D62" s="83"/>
      <c r="E62" s="84"/>
      <c r="F62" s="83"/>
      <c r="G62" s="76"/>
      <c r="H62" s="76"/>
      <c r="I62" s="76"/>
      <c r="J62" s="86"/>
      <c r="K62" s="83"/>
      <c r="L62" s="83"/>
      <c r="M62" s="86">
        <f>SUBTOTAL(9,M61:M61)</f>
        <v>3.31058</v>
      </c>
      <c r="N62" s="95"/>
      <c r="O62" s="77"/>
      <c r="P62" s="86"/>
      <c r="Q62" s="85">
        <f>SUBTOTAL(9,Q61:Q61)</f>
        <v>3.31058</v>
      </c>
      <c r="R62" s="86"/>
      <c r="S62" s="87"/>
      <c r="T62" s="86"/>
      <c r="U62" s="86"/>
      <c r="V62" s="87"/>
      <c r="W62" s="83"/>
      <c r="X62" s="83"/>
      <c r="Y62" s="83"/>
      <c r="Z62" s="86"/>
      <c r="AA62" s="86"/>
      <c r="AB62" s="83"/>
      <c r="AC62" s="83"/>
      <c r="AD62" s="86"/>
      <c r="AE62" s="107"/>
      <c r="AF62" s="83"/>
      <c r="AH62" s="56"/>
      <c r="AI62" s="47"/>
      <c r="AJ62" s="110"/>
    </row>
    <row r="63" spans="1:36" s="46" customFormat="1" ht="15" outlineLevel="2">
      <c r="A63" s="74" t="s">
        <v>129</v>
      </c>
      <c r="B63" s="75" t="s">
        <v>130</v>
      </c>
      <c r="C63" s="74" t="s">
        <v>131</v>
      </c>
      <c r="D63" s="78"/>
      <c r="E63" s="79"/>
      <c r="F63" s="78"/>
      <c r="G63" s="76">
        <v>42726</v>
      </c>
      <c r="H63" s="76">
        <v>42724</v>
      </c>
      <c r="I63" s="76">
        <v>42732</v>
      </c>
      <c r="J63" s="81">
        <f>K63+L63+M63</f>
        <v>2.76442</v>
      </c>
      <c r="K63" s="78"/>
      <c r="L63" s="78"/>
      <c r="M63" s="81">
        <f>N63+O63+V63+Z63+AB63+AD63</f>
        <v>2.76442</v>
      </c>
      <c r="N63" s="95">
        <v>0</v>
      </c>
      <c r="O63" s="77">
        <v>2.76442</v>
      </c>
      <c r="P63" s="81"/>
      <c r="Q63" s="80">
        <f>N63+O63+P63</f>
        <v>2.76442</v>
      </c>
      <c r="R63" s="81">
        <f>N63*0.0079</f>
        <v>0</v>
      </c>
      <c r="S63" s="82">
        <f>+O63*0.0079</f>
        <v>0.021838918000000002</v>
      </c>
      <c r="T63" s="81"/>
      <c r="U63" s="81">
        <f>R63+S63+T63</f>
        <v>0.021838918000000002</v>
      </c>
      <c r="V63" s="82"/>
      <c r="W63" s="78"/>
      <c r="X63" s="78"/>
      <c r="Y63" s="78"/>
      <c r="Z63" s="81"/>
      <c r="AA63" s="81"/>
      <c r="AB63" s="78"/>
      <c r="AC63" s="78"/>
      <c r="AD63" s="81"/>
      <c r="AE63" s="106"/>
      <c r="AF63" s="78"/>
      <c r="AH63" s="56"/>
      <c r="AI63" s="47"/>
      <c r="AJ63" s="110"/>
    </row>
    <row r="64" spans="1:36" s="46" customFormat="1" ht="15" outlineLevel="1">
      <c r="A64" s="121" t="s">
        <v>184</v>
      </c>
      <c r="B64" s="75"/>
      <c r="C64" s="74"/>
      <c r="D64" s="83"/>
      <c r="E64" s="84"/>
      <c r="F64" s="83"/>
      <c r="G64" s="76"/>
      <c r="H64" s="76"/>
      <c r="I64" s="76"/>
      <c r="J64" s="86"/>
      <c r="K64" s="83"/>
      <c r="L64" s="83"/>
      <c r="M64" s="86">
        <f>SUBTOTAL(9,M63:M63)</f>
        <v>2.76442</v>
      </c>
      <c r="N64" s="95"/>
      <c r="O64" s="77"/>
      <c r="P64" s="86"/>
      <c r="Q64" s="85">
        <f>SUBTOTAL(9,Q63:Q63)</f>
        <v>2.76442</v>
      </c>
      <c r="R64" s="86"/>
      <c r="S64" s="87"/>
      <c r="T64" s="86"/>
      <c r="U64" s="86"/>
      <c r="V64" s="87"/>
      <c r="W64" s="83"/>
      <c r="X64" s="83"/>
      <c r="Y64" s="83"/>
      <c r="Z64" s="86"/>
      <c r="AA64" s="86"/>
      <c r="AB64" s="83"/>
      <c r="AC64" s="83"/>
      <c r="AD64" s="86"/>
      <c r="AE64" s="107"/>
      <c r="AF64" s="83"/>
      <c r="AH64" s="56"/>
      <c r="AI64" s="47"/>
      <c r="AJ64" s="110"/>
    </row>
    <row r="65" spans="1:36" s="46" customFormat="1" ht="15" outlineLevel="2">
      <c r="A65" s="74" t="s">
        <v>132</v>
      </c>
      <c r="B65" s="89" t="s">
        <v>166</v>
      </c>
      <c r="C65" s="74" t="s">
        <v>133</v>
      </c>
      <c r="D65" s="78"/>
      <c r="E65" s="79"/>
      <c r="F65" s="78"/>
      <c r="G65" s="76">
        <v>42726</v>
      </c>
      <c r="H65" s="76">
        <v>42724</v>
      </c>
      <c r="I65" s="76">
        <v>42732</v>
      </c>
      <c r="J65" s="81">
        <f>K65+L65+M65</f>
        <v>3.14296</v>
      </c>
      <c r="K65" s="78"/>
      <c r="L65" s="78"/>
      <c r="M65" s="81">
        <f>N65+O65+V65+Z65+AB65+AD65</f>
        <v>3.14296</v>
      </c>
      <c r="N65" s="95">
        <v>0</v>
      </c>
      <c r="O65" s="77">
        <v>3.14296</v>
      </c>
      <c r="P65" s="81"/>
      <c r="Q65" s="80">
        <f>N65+O65+P65</f>
        <v>3.14296</v>
      </c>
      <c r="R65" s="81">
        <f>N65*0</f>
        <v>0</v>
      </c>
      <c r="S65" s="82">
        <f>O65*0</f>
        <v>0</v>
      </c>
      <c r="T65" s="81"/>
      <c r="U65" s="81">
        <f>R65+S65+T65</f>
        <v>0</v>
      </c>
      <c r="V65" s="82"/>
      <c r="W65" s="78"/>
      <c r="X65" s="78"/>
      <c r="Y65" s="78"/>
      <c r="Z65" s="81"/>
      <c r="AA65" s="81"/>
      <c r="AB65" s="78"/>
      <c r="AC65" s="78"/>
      <c r="AD65" s="81"/>
      <c r="AE65" s="106"/>
      <c r="AF65" s="78"/>
      <c r="AH65" s="56"/>
      <c r="AI65" s="47"/>
      <c r="AJ65" s="110"/>
    </row>
    <row r="66" spans="1:36" s="46" customFormat="1" ht="15" outlineLevel="1">
      <c r="A66" s="121" t="s">
        <v>185</v>
      </c>
      <c r="B66" s="89"/>
      <c r="C66" s="74"/>
      <c r="D66" s="83"/>
      <c r="E66" s="84"/>
      <c r="F66" s="83"/>
      <c r="G66" s="76"/>
      <c r="H66" s="76"/>
      <c r="I66" s="76"/>
      <c r="J66" s="86"/>
      <c r="K66" s="83"/>
      <c r="L66" s="83"/>
      <c r="M66" s="86">
        <f>SUBTOTAL(9,M65:M65)</f>
        <v>3.14296</v>
      </c>
      <c r="N66" s="95"/>
      <c r="O66" s="77"/>
      <c r="P66" s="86"/>
      <c r="Q66" s="85">
        <f>SUBTOTAL(9,Q65:Q65)</f>
        <v>3.14296</v>
      </c>
      <c r="R66" s="86"/>
      <c r="S66" s="87"/>
      <c r="T66" s="86"/>
      <c r="U66" s="86"/>
      <c r="V66" s="87"/>
      <c r="W66" s="83"/>
      <c r="X66" s="83"/>
      <c r="Y66" s="83"/>
      <c r="Z66" s="86"/>
      <c r="AA66" s="86"/>
      <c r="AB66" s="83"/>
      <c r="AC66" s="83"/>
      <c r="AD66" s="86"/>
      <c r="AE66" s="107"/>
      <c r="AF66" s="83"/>
      <c r="AH66" s="56"/>
      <c r="AI66" s="47"/>
      <c r="AJ66" s="110"/>
    </row>
    <row r="67" spans="1:36" s="46" customFormat="1" ht="15" outlineLevel="2">
      <c r="A67" s="74" t="s">
        <v>134</v>
      </c>
      <c r="B67" s="75" t="s">
        <v>135</v>
      </c>
      <c r="C67" s="74" t="s">
        <v>136</v>
      </c>
      <c r="D67" s="78"/>
      <c r="E67" s="79"/>
      <c r="F67" s="78"/>
      <c r="G67" s="76">
        <v>42635</v>
      </c>
      <c r="H67" s="76">
        <v>42633</v>
      </c>
      <c r="I67" s="76">
        <v>42640</v>
      </c>
      <c r="J67" s="81">
        <f>K67+L67+M67</f>
        <v>0.08447</v>
      </c>
      <c r="K67" s="78"/>
      <c r="L67" s="78"/>
      <c r="M67" s="81">
        <f>N67+O67+V67+Z67+AB67+AD67</f>
        <v>0.08447</v>
      </c>
      <c r="N67" s="95">
        <v>0.08447</v>
      </c>
      <c r="O67" s="77"/>
      <c r="P67" s="81"/>
      <c r="Q67" s="80">
        <f>N67+O67+P67</f>
        <v>0.08447</v>
      </c>
      <c r="R67" s="81">
        <f>+N67*1</f>
        <v>0.08447</v>
      </c>
      <c r="S67" s="82"/>
      <c r="T67" s="81"/>
      <c r="U67" s="81">
        <f>R67+S67+T67</f>
        <v>0.08447</v>
      </c>
      <c r="V67" s="82"/>
      <c r="W67" s="78"/>
      <c r="X67" s="78"/>
      <c r="Y67" s="78"/>
      <c r="Z67" s="81"/>
      <c r="AA67" s="81"/>
      <c r="AB67" s="78"/>
      <c r="AC67" s="78"/>
      <c r="AD67" s="81"/>
      <c r="AE67" s="106"/>
      <c r="AF67" s="78"/>
      <c r="AH67" s="56"/>
      <c r="AI67" s="47"/>
      <c r="AJ67" s="110"/>
    </row>
    <row r="68" spans="1:36" s="46" customFormat="1" ht="15" outlineLevel="1">
      <c r="A68" s="121" t="s">
        <v>186</v>
      </c>
      <c r="B68" s="75"/>
      <c r="C68" s="74"/>
      <c r="D68" s="83"/>
      <c r="E68" s="84"/>
      <c r="F68" s="83"/>
      <c r="G68" s="76"/>
      <c r="H68" s="76"/>
      <c r="I68" s="76"/>
      <c r="J68" s="86"/>
      <c r="K68" s="83"/>
      <c r="L68" s="83"/>
      <c r="M68" s="86">
        <f>SUBTOTAL(9,M67:M67)</f>
        <v>0.08447</v>
      </c>
      <c r="N68" s="95"/>
      <c r="O68" s="77"/>
      <c r="P68" s="86"/>
      <c r="Q68" s="85">
        <f>SUBTOTAL(9,Q67:Q67)</f>
        <v>0.08447</v>
      </c>
      <c r="R68" s="86"/>
      <c r="S68" s="87"/>
      <c r="T68" s="86"/>
      <c r="U68" s="86"/>
      <c r="V68" s="87"/>
      <c r="W68" s="83"/>
      <c r="X68" s="83"/>
      <c r="Y68" s="83"/>
      <c r="Z68" s="86"/>
      <c r="AA68" s="86"/>
      <c r="AB68" s="83"/>
      <c r="AC68" s="83"/>
      <c r="AD68" s="86"/>
      <c r="AE68" s="107"/>
      <c r="AF68" s="83"/>
      <c r="AH68" s="56"/>
      <c r="AI68" s="47"/>
      <c r="AJ68" s="110"/>
    </row>
    <row r="69" spans="1:36" s="46" customFormat="1" ht="15" outlineLevel="2">
      <c r="A69" s="74" t="s">
        <v>137</v>
      </c>
      <c r="B69" s="75" t="s">
        <v>138</v>
      </c>
      <c r="C69" s="74" t="s">
        <v>139</v>
      </c>
      <c r="D69" s="78"/>
      <c r="E69" s="79"/>
      <c r="F69" s="78"/>
      <c r="G69" s="76">
        <v>42544</v>
      </c>
      <c r="H69" s="76">
        <v>42542</v>
      </c>
      <c r="I69" s="76">
        <v>42549</v>
      </c>
      <c r="J69" s="81">
        <f>K69+L69+M69</f>
        <v>0.9478</v>
      </c>
      <c r="K69" s="78"/>
      <c r="L69" s="78"/>
      <c r="M69" s="81">
        <f>N69+O69+V69+Z69+AB69+AD69</f>
        <v>0.9478</v>
      </c>
      <c r="N69" s="95">
        <v>0</v>
      </c>
      <c r="O69" s="77">
        <v>0.9478</v>
      </c>
      <c r="P69" s="81"/>
      <c r="Q69" s="80">
        <f>N69+O69+P69</f>
        <v>0.9478</v>
      </c>
      <c r="R69" s="81">
        <f>N69*0</f>
        <v>0</v>
      </c>
      <c r="S69" s="82">
        <f>O69*0</f>
        <v>0</v>
      </c>
      <c r="T69" s="81"/>
      <c r="U69" s="81">
        <f>R69+S69+T69</f>
        <v>0</v>
      </c>
      <c r="V69" s="82"/>
      <c r="W69" s="78"/>
      <c r="X69" s="78"/>
      <c r="Y69" s="78"/>
      <c r="Z69" s="81"/>
      <c r="AA69" s="81"/>
      <c r="AB69" s="78"/>
      <c r="AC69" s="78"/>
      <c r="AD69" s="81"/>
      <c r="AE69" s="106"/>
      <c r="AF69" s="78"/>
      <c r="AH69" s="56"/>
      <c r="AI69" s="47"/>
      <c r="AJ69" s="110"/>
    </row>
    <row r="70" spans="1:36" s="46" customFormat="1" ht="15" outlineLevel="1">
      <c r="A70" s="121" t="s">
        <v>187</v>
      </c>
      <c r="B70" s="75"/>
      <c r="C70" s="74"/>
      <c r="D70" s="83"/>
      <c r="E70" s="84"/>
      <c r="F70" s="83"/>
      <c r="G70" s="76"/>
      <c r="H70" s="76"/>
      <c r="I70" s="76"/>
      <c r="J70" s="86"/>
      <c r="K70" s="83"/>
      <c r="L70" s="83"/>
      <c r="M70" s="86">
        <f>SUBTOTAL(9,M69:M69)</f>
        <v>0.9478</v>
      </c>
      <c r="N70" s="95"/>
      <c r="O70" s="77"/>
      <c r="P70" s="86"/>
      <c r="Q70" s="85">
        <f>SUBTOTAL(9,Q69:Q69)</f>
        <v>0.9478</v>
      </c>
      <c r="R70" s="86"/>
      <c r="S70" s="87"/>
      <c r="T70" s="86"/>
      <c r="U70" s="86"/>
      <c r="V70" s="87"/>
      <c r="W70" s="83"/>
      <c r="X70" s="83"/>
      <c r="Y70" s="83"/>
      <c r="Z70" s="86"/>
      <c r="AA70" s="86"/>
      <c r="AB70" s="83"/>
      <c r="AC70" s="83"/>
      <c r="AD70" s="86"/>
      <c r="AE70" s="107"/>
      <c r="AF70" s="83"/>
      <c r="AH70" s="56"/>
      <c r="AI70" s="47"/>
      <c r="AJ70" s="110"/>
    </row>
    <row r="71" spans="1:36" s="46" customFormat="1" ht="15" outlineLevel="2">
      <c r="A71" s="74" t="s">
        <v>140</v>
      </c>
      <c r="B71" s="75">
        <v>254939176</v>
      </c>
      <c r="C71" s="74" t="s">
        <v>141</v>
      </c>
      <c r="D71" s="78"/>
      <c r="E71" s="79" t="s">
        <v>165</v>
      </c>
      <c r="F71" s="78"/>
      <c r="G71" s="76">
        <v>42398</v>
      </c>
      <c r="H71" s="76">
        <v>42401</v>
      </c>
      <c r="I71" s="76">
        <v>42401</v>
      </c>
      <c r="J71" s="81">
        <f aca="true" t="shared" si="2" ref="J71:J82">K71+L71+M71</f>
        <v>0.055</v>
      </c>
      <c r="K71" s="78"/>
      <c r="L71" s="78"/>
      <c r="M71" s="81">
        <f aca="true" t="shared" si="3" ref="M71:M82">N71+O71+V71+Z71+AB71+AD71</f>
        <v>0.055</v>
      </c>
      <c r="N71" s="96">
        <f>0.055-Z71</f>
        <v>0.028575530000000002</v>
      </c>
      <c r="O71" s="77"/>
      <c r="P71" s="81"/>
      <c r="Q71" s="80">
        <f aca="true" t="shared" si="4" ref="Q71:Q82">N71+O71+P71</f>
        <v>0.028575530000000002</v>
      </c>
      <c r="R71" s="81">
        <f aca="true" t="shared" si="5" ref="R71:R82">N71*0.7064</f>
        <v>0.020185754392000002</v>
      </c>
      <c r="S71" s="82"/>
      <c r="T71" s="81"/>
      <c r="U71" s="81">
        <f aca="true" t="shared" si="6" ref="U71:U82">R71+S71+T71</f>
        <v>0.020185754392000002</v>
      </c>
      <c r="V71" s="82"/>
      <c r="W71" s="78"/>
      <c r="X71" s="78"/>
      <c r="Y71" s="78"/>
      <c r="Z71" s="81">
        <v>0.02642447</v>
      </c>
      <c r="AA71" s="81"/>
      <c r="AB71" s="78"/>
      <c r="AC71" s="78"/>
      <c r="AD71" s="81"/>
      <c r="AE71" s="106"/>
      <c r="AF71" s="78"/>
      <c r="AH71" s="56"/>
      <c r="AI71" s="47"/>
      <c r="AJ71" s="110"/>
    </row>
    <row r="72" spans="1:36" s="46" customFormat="1" ht="15" outlineLevel="2">
      <c r="A72" s="74" t="s">
        <v>140</v>
      </c>
      <c r="B72" s="75">
        <v>254939176</v>
      </c>
      <c r="C72" s="74" t="s">
        <v>141</v>
      </c>
      <c r="D72" s="78"/>
      <c r="E72" s="79" t="s">
        <v>165</v>
      </c>
      <c r="F72" s="78"/>
      <c r="G72" s="76">
        <v>42429</v>
      </c>
      <c r="H72" s="76">
        <v>42430</v>
      </c>
      <c r="I72" s="76">
        <v>42430</v>
      </c>
      <c r="J72" s="81">
        <f t="shared" si="2"/>
        <v>0.055</v>
      </c>
      <c r="K72" s="78"/>
      <c r="L72" s="78"/>
      <c r="M72" s="81">
        <f t="shared" si="3"/>
        <v>0.055</v>
      </c>
      <c r="N72" s="96">
        <f>0.055-Z72</f>
        <v>0.028575530000000002</v>
      </c>
      <c r="O72" s="77"/>
      <c r="P72" s="81"/>
      <c r="Q72" s="80">
        <f t="shared" si="4"/>
        <v>0.028575530000000002</v>
      </c>
      <c r="R72" s="81">
        <f t="shared" si="5"/>
        <v>0.020185754392000002</v>
      </c>
      <c r="S72" s="82"/>
      <c r="T72" s="81"/>
      <c r="U72" s="81">
        <f t="shared" si="6"/>
        <v>0.020185754392000002</v>
      </c>
      <c r="V72" s="82"/>
      <c r="W72" s="78"/>
      <c r="X72" s="78"/>
      <c r="Y72" s="78"/>
      <c r="Z72" s="81">
        <v>0.02642447</v>
      </c>
      <c r="AA72" s="81"/>
      <c r="AB72" s="78"/>
      <c r="AC72" s="78"/>
      <c r="AD72" s="81"/>
      <c r="AE72" s="106"/>
      <c r="AF72" s="78"/>
      <c r="AH72" s="56"/>
      <c r="AI72" s="47"/>
      <c r="AJ72" s="110"/>
    </row>
    <row r="73" spans="1:36" s="46" customFormat="1" ht="15" outlineLevel="2">
      <c r="A73" s="74" t="s">
        <v>140</v>
      </c>
      <c r="B73" s="75">
        <v>254939176</v>
      </c>
      <c r="C73" s="74" t="s">
        <v>141</v>
      </c>
      <c r="D73" s="78"/>
      <c r="E73" s="79" t="s">
        <v>165</v>
      </c>
      <c r="F73" s="78"/>
      <c r="G73" s="76">
        <v>42460</v>
      </c>
      <c r="H73" s="76">
        <v>42461</v>
      </c>
      <c r="I73" s="76">
        <v>42461</v>
      </c>
      <c r="J73" s="81">
        <f t="shared" si="2"/>
        <v>0.055</v>
      </c>
      <c r="K73" s="78"/>
      <c r="L73" s="78"/>
      <c r="M73" s="81">
        <f t="shared" si="3"/>
        <v>0.055</v>
      </c>
      <c r="N73" s="96">
        <f>0.055-Z73</f>
        <v>0.028575530000000002</v>
      </c>
      <c r="O73" s="77"/>
      <c r="P73" s="81"/>
      <c r="Q73" s="80">
        <f t="shared" si="4"/>
        <v>0.028575530000000002</v>
      </c>
      <c r="R73" s="81">
        <f t="shared" si="5"/>
        <v>0.020185754392000002</v>
      </c>
      <c r="S73" s="82"/>
      <c r="T73" s="81"/>
      <c r="U73" s="81">
        <f t="shared" si="6"/>
        <v>0.020185754392000002</v>
      </c>
      <c r="V73" s="82"/>
      <c r="W73" s="78"/>
      <c r="X73" s="78"/>
      <c r="Y73" s="78"/>
      <c r="Z73" s="81">
        <v>0.02642447</v>
      </c>
      <c r="AA73" s="81"/>
      <c r="AB73" s="78"/>
      <c r="AC73" s="78"/>
      <c r="AD73" s="81"/>
      <c r="AE73" s="106"/>
      <c r="AF73" s="78"/>
      <c r="AH73" s="56"/>
      <c r="AI73" s="47"/>
      <c r="AJ73" s="110"/>
    </row>
    <row r="74" spans="1:36" s="46" customFormat="1" ht="15" outlineLevel="2">
      <c r="A74" s="74" t="s">
        <v>140</v>
      </c>
      <c r="B74" s="75">
        <v>254939176</v>
      </c>
      <c r="C74" s="74" t="s">
        <v>141</v>
      </c>
      <c r="D74" s="78"/>
      <c r="E74" s="79" t="s">
        <v>165</v>
      </c>
      <c r="F74" s="78"/>
      <c r="G74" s="76">
        <v>42489</v>
      </c>
      <c r="H74" s="76">
        <v>42492</v>
      </c>
      <c r="I74" s="76">
        <v>42492</v>
      </c>
      <c r="J74" s="81">
        <f t="shared" si="2"/>
        <v>0.0468</v>
      </c>
      <c r="K74" s="78"/>
      <c r="L74" s="78"/>
      <c r="M74" s="81">
        <f t="shared" si="3"/>
        <v>0.0468</v>
      </c>
      <c r="N74" s="96">
        <f>0.0468-Z74</f>
        <v>0.02431517</v>
      </c>
      <c r="O74" s="77"/>
      <c r="P74" s="81"/>
      <c r="Q74" s="80">
        <f t="shared" si="4"/>
        <v>0.02431517</v>
      </c>
      <c r="R74" s="81">
        <f t="shared" si="5"/>
        <v>0.017176236088</v>
      </c>
      <c r="S74" s="82"/>
      <c r="T74" s="81"/>
      <c r="U74" s="81">
        <f t="shared" si="6"/>
        <v>0.017176236088</v>
      </c>
      <c r="V74" s="82"/>
      <c r="W74" s="78"/>
      <c r="X74" s="78"/>
      <c r="Y74" s="78"/>
      <c r="Z74" s="81">
        <v>0.02248483</v>
      </c>
      <c r="AA74" s="81"/>
      <c r="AB74" s="78"/>
      <c r="AC74" s="78"/>
      <c r="AD74" s="81"/>
      <c r="AE74" s="106"/>
      <c r="AF74" s="78"/>
      <c r="AH74" s="56"/>
      <c r="AI74" s="47"/>
      <c r="AJ74" s="110"/>
    </row>
    <row r="75" spans="1:36" s="46" customFormat="1" ht="15" outlineLevel="2">
      <c r="A75" s="74" t="s">
        <v>140</v>
      </c>
      <c r="B75" s="75">
        <v>254939176</v>
      </c>
      <c r="C75" s="74" t="s">
        <v>141</v>
      </c>
      <c r="D75" s="78"/>
      <c r="E75" s="79" t="s">
        <v>165</v>
      </c>
      <c r="F75" s="78"/>
      <c r="G75" s="76">
        <v>42521</v>
      </c>
      <c r="H75" s="76">
        <v>42522</v>
      </c>
      <c r="I75" s="76">
        <v>42522</v>
      </c>
      <c r="J75" s="81">
        <f t="shared" si="2"/>
        <v>0.0468</v>
      </c>
      <c r="K75" s="78"/>
      <c r="L75" s="78"/>
      <c r="M75" s="81">
        <f t="shared" si="3"/>
        <v>0.0468</v>
      </c>
      <c r="N75" s="96">
        <f>0.0468-Z75</f>
        <v>0.02431517</v>
      </c>
      <c r="O75" s="77"/>
      <c r="P75" s="81"/>
      <c r="Q75" s="80">
        <f t="shared" si="4"/>
        <v>0.02431517</v>
      </c>
      <c r="R75" s="81">
        <f t="shared" si="5"/>
        <v>0.017176236088</v>
      </c>
      <c r="S75" s="82"/>
      <c r="T75" s="81"/>
      <c r="U75" s="81">
        <f t="shared" si="6"/>
        <v>0.017176236088</v>
      </c>
      <c r="V75" s="82"/>
      <c r="W75" s="78"/>
      <c r="X75" s="78"/>
      <c r="Y75" s="78"/>
      <c r="Z75" s="81">
        <v>0.02248483</v>
      </c>
      <c r="AA75" s="81"/>
      <c r="AB75" s="78"/>
      <c r="AC75" s="78"/>
      <c r="AD75" s="81"/>
      <c r="AE75" s="106"/>
      <c r="AF75" s="78"/>
      <c r="AH75" s="56"/>
      <c r="AI75" s="47"/>
      <c r="AJ75" s="110"/>
    </row>
    <row r="76" spans="1:36" s="46" customFormat="1" ht="15" outlineLevel="2">
      <c r="A76" s="74" t="s">
        <v>140</v>
      </c>
      <c r="B76" s="75">
        <v>254939176</v>
      </c>
      <c r="C76" s="74" t="s">
        <v>141</v>
      </c>
      <c r="D76" s="78"/>
      <c r="E76" s="79" t="s">
        <v>165</v>
      </c>
      <c r="F76" s="78"/>
      <c r="G76" s="76">
        <v>42551</v>
      </c>
      <c r="H76" s="76">
        <v>42552</v>
      </c>
      <c r="I76" s="76">
        <v>42552</v>
      </c>
      <c r="J76" s="81">
        <f t="shared" si="2"/>
        <v>0.0468</v>
      </c>
      <c r="K76" s="78"/>
      <c r="L76" s="78"/>
      <c r="M76" s="81">
        <f t="shared" si="3"/>
        <v>0.0468</v>
      </c>
      <c r="N76" s="96">
        <f>0.0468-Z76</f>
        <v>0.02431517</v>
      </c>
      <c r="O76" s="77"/>
      <c r="P76" s="81"/>
      <c r="Q76" s="80">
        <f t="shared" si="4"/>
        <v>0.02431517</v>
      </c>
      <c r="R76" s="81">
        <f t="shared" si="5"/>
        <v>0.017176236088</v>
      </c>
      <c r="S76" s="82"/>
      <c r="T76" s="81"/>
      <c r="U76" s="81">
        <f t="shared" si="6"/>
        <v>0.017176236088</v>
      </c>
      <c r="V76" s="82"/>
      <c r="W76" s="78"/>
      <c r="X76" s="78"/>
      <c r="Y76" s="78"/>
      <c r="Z76" s="81">
        <v>0.02248483</v>
      </c>
      <c r="AA76" s="81"/>
      <c r="AB76" s="78"/>
      <c r="AC76" s="78"/>
      <c r="AD76" s="81"/>
      <c r="AE76" s="106"/>
      <c r="AF76" s="78"/>
      <c r="AH76" s="56"/>
      <c r="AI76" s="47"/>
      <c r="AJ76" s="110"/>
    </row>
    <row r="77" spans="1:36" s="46" customFormat="1" ht="15" outlineLevel="2">
      <c r="A77" s="74" t="s">
        <v>140</v>
      </c>
      <c r="B77" s="75">
        <v>254939176</v>
      </c>
      <c r="C77" s="74" t="s">
        <v>141</v>
      </c>
      <c r="D77" s="78"/>
      <c r="E77" s="79" t="s">
        <v>165</v>
      </c>
      <c r="F77" s="78"/>
      <c r="G77" s="76">
        <v>42580</v>
      </c>
      <c r="H77" s="76">
        <v>42583</v>
      </c>
      <c r="I77" s="76">
        <v>42583</v>
      </c>
      <c r="J77" s="81">
        <f t="shared" si="2"/>
        <v>0.0468</v>
      </c>
      <c r="K77" s="78"/>
      <c r="L77" s="78"/>
      <c r="M77" s="81">
        <f t="shared" si="3"/>
        <v>0.0468</v>
      </c>
      <c r="N77" s="96">
        <f>0.0468-Z77</f>
        <v>0.02431517</v>
      </c>
      <c r="O77" s="77"/>
      <c r="P77" s="81"/>
      <c r="Q77" s="80">
        <f t="shared" si="4"/>
        <v>0.02431517</v>
      </c>
      <c r="R77" s="81">
        <f t="shared" si="5"/>
        <v>0.017176236088</v>
      </c>
      <c r="S77" s="82"/>
      <c r="T77" s="81"/>
      <c r="U77" s="81">
        <f t="shared" si="6"/>
        <v>0.017176236088</v>
      </c>
      <c r="V77" s="82"/>
      <c r="W77" s="78"/>
      <c r="X77" s="78"/>
      <c r="Y77" s="78"/>
      <c r="Z77" s="81">
        <v>0.02248483</v>
      </c>
      <c r="AA77" s="81"/>
      <c r="AB77" s="78"/>
      <c r="AC77" s="78"/>
      <c r="AD77" s="81"/>
      <c r="AE77" s="106"/>
      <c r="AF77" s="78"/>
      <c r="AH77" s="56"/>
      <c r="AI77" s="47"/>
      <c r="AJ77" s="110"/>
    </row>
    <row r="78" spans="1:36" s="46" customFormat="1" ht="15" outlineLevel="2">
      <c r="A78" s="74" t="s">
        <v>140</v>
      </c>
      <c r="B78" s="75">
        <v>254939176</v>
      </c>
      <c r="C78" s="74" t="s">
        <v>141</v>
      </c>
      <c r="D78" s="78"/>
      <c r="E78" s="79"/>
      <c r="F78" s="78"/>
      <c r="G78" s="76">
        <v>42613</v>
      </c>
      <c r="H78" s="76">
        <v>42614</v>
      </c>
      <c r="I78" s="76">
        <v>42614</v>
      </c>
      <c r="J78" s="81">
        <f t="shared" si="2"/>
        <v>0.0468</v>
      </c>
      <c r="K78" s="78"/>
      <c r="L78" s="78"/>
      <c r="M78" s="81">
        <f t="shared" si="3"/>
        <v>0.0468</v>
      </c>
      <c r="N78" s="95">
        <v>0.0468</v>
      </c>
      <c r="O78" s="77"/>
      <c r="P78" s="81"/>
      <c r="Q78" s="80">
        <f t="shared" si="4"/>
        <v>0.0468</v>
      </c>
      <c r="R78" s="81">
        <f t="shared" si="5"/>
        <v>0.03305952</v>
      </c>
      <c r="S78" s="82"/>
      <c r="T78" s="81"/>
      <c r="U78" s="81">
        <f t="shared" si="6"/>
        <v>0.03305952</v>
      </c>
      <c r="V78" s="82"/>
      <c r="W78" s="78"/>
      <c r="X78" s="78"/>
      <c r="Y78" s="78"/>
      <c r="Z78" s="81"/>
      <c r="AA78" s="81"/>
      <c r="AB78" s="78"/>
      <c r="AC78" s="78"/>
      <c r="AD78" s="81"/>
      <c r="AE78" s="106"/>
      <c r="AF78" s="78"/>
      <c r="AH78" s="56"/>
      <c r="AI78" s="47"/>
      <c r="AJ78" s="110"/>
    </row>
    <row r="79" spans="1:36" s="46" customFormat="1" ht="15" outlineLevel="2">
      <c r="A79" s="74" t="s">
        <v>140</v>
      </c>
      <c r="B79" s="75">
        <v>254939176</v>
      </c>
      <c r="C79" s="74" t="s">
        <v>141</v>
      </c>
      <c r="D79" s="78"/>
      <c r="E79" s="79"/>
      <c r="F79" s="78"/>
      <c r="G79" s="76">
        <v>42643</v>
      </c>
      <c r="H79" s="76">
        <v>42646</v>
      </c>
      <c r="I79" s="76">
        <v>42646</v>
      </c>
      <c r="J79" s="81">
        <f t="shared" si="2"/>
        <v>0.0468</v>
      </c>
      <c r="K79" s="78"/>
      <c r="L79" s="78"/>
      <c r="M79" s="81">
        <f t="shared" si="3"/>
        <v>0.0468</v>
      </c>
      <c r="N79" s="95">
        <v>0.0468</v>
      </c>
      <c r="O79" s="77"/>
      <c r="P79" s="81"/>
      <c r="Q79" s="80">
        <f t="shared" si="4"/>
        <v>0.0468</v>
      </c>
      <c r="R79" s="81">
        <f t="shared" si="5"/>
        <v>0.03305952</v>
      </c>
      <c r="S79" s="82"/>
      <c r="T79" s="81"/>
      <c r="U79" s="81">
        <f t="shared" si="6"/>
        <v>0.03305952</v>
      </c>
      <c r="V79" s="82"/>
      <c r="W79" s="78"/>
      <c r="X79" s="78"/>
      <c r="Y79" s="78"/>
      <c r="Z79" s="81"/>
      <c r="AA79" s="81"/>
      <c r="AB79" s="78"/>
      <c r="AC79" s="78"/>
      <c r="AD79" s="81"/>
      <c r="AE79" s="106"/>
      <c r="AF79" s="78"/>
      <c r="AH79" s="56"/>
      <c r="AI79" s="47"/>
      <c r="AJ79" s="110"/>
    </row>
    <row r="80" spans="1:36" s="46" customFormat="1" ht="15" outlineLevel="2">
      <c r="A80" s="74" t="s">
        <v>140</v>
      </c>
      <c r="B80" s="75">
        <v>254939176</v>
      </c>
      <c r="C80" s="74" t="s">
        <v>141</v>
      </c>
      <c r="D80" s="78"/>
      <c r="E80" s="79"/>
      <c r="F80" s="78"/>
      <c r="G80" s="76">
        <v>42674</v>
      </c>
      <c r="H80" s="76">
        <v>42675</v>
      </c>
      <c r="I80" s="76">
        <v>42675</v>
      </c>
      <c r="J80" s="81">
        <f t="shared" si="2"/>
        <v>0.0387</v>
      </c>
      <c r="K80" s="78"/>
      <c r="L80" s="78"/>
      <c r="M80" s="81">
        <f t="shared" si="3"/>
        <v>0.0387</v>
      </c>
      <c r="N80" s="95">
        <v>0.0387</v>
      </c>
      <c r="O80" s="77"/>
      <c r="P80" s="81"/>
      <c r="Q80" s="80">
        <f t="shared" si="4"/>
        <v>0.0387</v>
      </c>
      <c r="R80" s="81">
        <f t="shared" si="5"/>
        <v>0.02733768</v>
      </c>
      <c r="S80" s="82"/>
      <c r="T80" s="81"/>
      <c r="U80" s="81">
        <f t="shared" si="6"/>
        <v>0.02733768</v>
      </c>
      <c r="V80" s="82"/>
      <c r="W80" s="78"/>
      <c r="X80" s="78"/>
      <c r="Y80" s="78"/>
      <c r="Z80" s="81"/>
      <c r="AA80" s="81"/>
      <c r="AB80" s="78"/>
      <c r="AC80" s="78"/>
      <c r="AD80" s="81"/>
      <c r="AE80" s="106"/>
      <c r="AF80" s="78"/>
      <c r="AH80" s="56"/>
      <c r="AI80" s="47"/>
      <c r="AJ80" s="110"/>
    </row>
    <row r="81" spans="1:36" s="46" customFormat="1" ht="15" outlineLevel="2">
      <c r="A81" s="74" t="s">
        <v>140</v>
      </c>
      <c r="B81" s="75">
        <v>254939176</v>
      </c>
      <c r="C81" s="74" t="s">
        <v>141</v>
      </c>
      <c r="D81" s="78"/>
      <c r="E81" s="79"/>
      <c r="F81" s="78"/>
      <c r="G81" s="76">
        <v>42704</v>
      </c>
      <c r="H81" s="76">
        <v>42705</v>
      </c>
      <c r="I81" s="76">
        <v>42705</v>
      </c>
      <c r="J81" s="81">
        <f t="shared" si="2"/>
        <v>0.0387</v>
      </c>
      <c r="K81" s="78"/>
      <c r="L81" s="78"/>
      <c r="M81" s="81">
        <f t="shared" si="3"/>
        <v>0.0387</v>
      </c>
      <c r="N81" s="95">
        <v>0.0387</v>
      </c>
      <c r="O81" s="77"/>
      <c r="P81" s="81"/>
      <c r="Q81" s="80">
        <f t="shared" si="4"/>
        <v>0.0387</v>
      </c>
      <c r="R81" s="81">
        <f t="shared" si="5"/>
        <v>0.02733768</v>
      </c>
      <c r="S81" s="82"/>
      <c r="T81" s="81"/>
      <c r="U81" s="81">
        <f t="shared" si="6"/>
        <v>0.02733768</v>
      </c>
      <c r="V81" s="82"/>
      <c r="W81" s="78"/>
      <c r="X81" s="78"/>
      <c r="Y81" s="78"/>
      <c r="Z81" s="81"/>
      <c r="AA81" s="81"/>
      <c r="AB81" s="78"/>
      <c r="AC81" s="78"/>
      <c r="AD81" s="81"/>
      <c r="AE81" s="106"/>
      <c r="AF81" s="78"/>
      <c r="AH81" s="56"/>
      <c r="AI81" s="47"/>
      <c r="AJ81" s="110"/>
    </row>
    <row r="82" spans="1:36" s="46" customFormat="1" ht="15" outlineLevel="2">
      <c r="A82" s="74" t="s">
        <v>140</v>
      </c>
      <c r="B82" s="75">
        <v>254939176</v>
      </c>
      <c r="C82" s="74" t="s">
        <v>141</v>
      </c>
      <c r="D82" s="78"/>
      <c r="E82" s="79"/>
      <c r="F82" s="78"/>
      <c r="G82" s="76">
        <v>42734</v>
      </c>
      <c r="H82" s="76">
        <v>42738</v>
      </c>
      <c r="I82" s="76">
        <v>42738</v>
      </c>
      <c r="J82" s="81">
        <f t="shared" si="2"/>
        <v>0.0387</v>
      </c>
      <c r="K82" s="78"/>
      <c r="L82" s="78"/>
      <c r="M82" s="81">
        <f t="shared" si="3"/>
        <v>0.0387</v>
      </c>
      <c r="N82" s="95">
        <v>0.0387</v>
      </c>
      <c r="O82" s="77"/>
      <c r="P82" s="81"/>
      <c r="Q82" s="80">
        <f t="shared" si="4"/>
        <v>0.0387</v>
      </c>
      <c r="R82" s="81">
        <f t="shared" si="5"/>
        <v>0.02733768</v>
      </c>
      <c r="S82" s="82"/>
      <c r="T82" s="81"/>
      <c r="U82" s="81">
        <f t="shared" si="6"/>
        <v>0.02733768</v>
      </c>
      <c r="V82" s="82"/>
      <c r="W82" s="78"/>
      <c r="X82" s="78"/>
      <c r="Y82" s="78"/>
      <c r="Z82" s="81"/>
      <c r="AA82" s="81"/>
      <c r="AB82" s="78"/>
      <c r="AC82" s="78"/>
      <c r="AD82" s="81"/>
      <c r="AE82" s="106"/>
      <c r="AF82" s="78"/>
      <c r="AH82" s="56"/>
      <c r="AI82" s="47"/>
      <c r="AJ82" s="110"/>
    </row>
    <row r="83" spans="1:36" s="46" customFormat="1" ht="15" outlineLevel="1">
      <c r="A83" s="121" t="s">
        <v>188</v>
      </c>
      <c r="B83" s="75"/>
      <c r="C83" s="74"/>
      <c r="D83" s="83"/>
      <c r="E83" s="84"/>
      <c r="F83" s="83"/>
      <c r="G83" s="76"/>
      <c r="H83" s="76"/>
      <c r="I83" s="76"/>
      <c r="J83" s="86"/>
      <c r="K83" s="83"/>
      <c r="L83" s="83"/>
      <c r="M83" s="86">
        <f>SUBTOTAL(9,M71:M82)</f>
        <v>0.5619</v>
      </c>
      <c r="N83" s="95"/>
      <c r="O83" s="77"/>
      <c r="P83" s="86"/>
      <c r="Q83" s="85">
        <f>SUBTOTAL(9,Q71:Q82)</f>
        <v>0.39268727000000003</v>
      </c>
      <c r="R83" s="86"/>
      <c r="S83" s="87"/>
      <c r="T83" s="86"/>
      <c r="U83" s="86"/>
      <c r="V83" s="87"/>
      <c r="W83" s="83"/>
      <c r="X83" s="83"/>
      <c r="Y83" s="83"/>
      <c r="Z83" s="86"/>
      <c r="AA83" s="86"/>
      <c r="AB83" s="83"/>
      <c r="AC83" s="83"/>
      <c r="AD83" s="86"/>
      <c r="AE83" s="107"/>
      <c r="AF83" s="83"/>
      <c r="AH83" s="56"/>
      <c r="AI83" s="47"/>
      <c r="AJ83" s="110"/>
    </row>
    <row r="84" spans="1:36" s="46" customFormat="1" ht="15" outlineLevel="2">
      <c r="A84" s="74" t="s">
        <v>142</v>
      </c>
      <c r="B84" s="75">
        <v>254939150</v>
      </c>
      <c r="C84" s="74" t="s">
        <v>143</v>
      </c>
      <c r="D84" s="78"/>
      <c r="E84" s="79" t="s">
        <v>165</v>
      </c>
      <c r="F84" s="78"/>
      <c r="G84" s="76">
        <v>42398</v>
      </c>
      <c r="H84" s="76">
        <v>42401</v>
      </c>
      <c r="I84" s="76">
        <v>42401</v>
      </c>
      <c r="J84" s="81">
        <f aca="true" t="shared" si="7" ref="J84:J95">K84+L84+M84</f>
        <v>0.0454</v>
      </c>
      <c r="K84" s="78"/>
      <c r="L84" s="78"/>
      <c r="M84" s="81">
        <f aca="true" t="shared" si="8" ref="M84:M95">N84+O84+V84+Z84+AB84+AD84</f>
        <v>0.0454</v>
      </c>
      <c r="N84" s="96">
        <f>0.0454-Z84</f>
        <v>0.023587800000000003</v>
      </c>
      <c r="O84" s="77"/>
      <c r="P84" s="81"/>
      <c r="Q84" s="80">
        <f aca="true" t="shared" si="9" ref="Q84:Q95">N84+O84+P84</f>
        <v>0.023587800000000003</v>
      </c>
      <c r="R84" s="81">
        <f aca="true" t="shared" si="10" ref="R84:R95">N84*0.7064</f>
        <v>0.016662421920000003</v>
      </c>
      <c r="S84" s="82"/>
      <c r="T84" s="81"/>
      <c r="U84" s="81">
        <f aca="true" t="shared" si="11" ref="U84:U95">R84+S84+T84</f>
        <v>0.016662421920000003</v>
      </c>
      <c r="V84" s="82"/>
      <c r="W84" s="78"/>
      <c r="X84" s="78"/>
      <c r="Y84" s="78"/>
      <c r="Z84" s="81">
        <v>0.0218122</v>
      </c>
      <c r="AA84" s="81"/>
      <c r="AB84" s="78"/>
      <c r="AC84" s="78"/>
      <c r="AD84" s="81"/>
      <c r="AE84" s="106"/>
      <c r="AF84" s="78"/>
      <c r="AH84" s="56"/>
      <c r="AI84" s="47"/>
      <c r="AJ84" s="110"/>
    </row>
    <row r="85" spans="1:36" s="46" customFormat="1" ht="15" outlineLevel="2">
      <c r="A85" s="74" t="s">
        <v>142</v>
      </c>
      <c r="B85" s="75">
        <v>254939150</v>
      </c>
      <c r="C85" s="74" t="s">
        <v>143</v>
      </c>
      <c r="D85" s="78"/>
      <c r="E85" s="79" t="s">
        <v>165</v>
      </c>
      <c r="F85" s="78"/>
      <c r="G85" s="76">
        <v>42429</v>
      </c>
      <c r="H85" s="76">
        <v>42430</v>
      </c>
      <c r="I85" s="76">
        <v>42430</v>
      </c>
      <c r="J85" s="81">
        <f t="shared" si="7"/>
        <v>0.0454</v>
      </c>
      <c r="K85" s="78"/>
      <c r="L85" s="78"/>
      <c r="M85" s="81">
        <f t="shared" si="8"/>
        <v>0.0454</v>
      </c>
      <c r="N85" s="96">
        <f>0.0454-Z85</f>
        <v>0.023587800000000003</v>
      </c>
      <c r="O85" s="77"/>
      <c r="P85" s="81"/>
      <c r="Q85" s="80">
        <f t="shared" si="9"/>
        <v>0.023587800000000003</v>
      </c>
      <c r="R85" s="81">
        <f t="shared" si="10"/>
        <v>0.016662421920000003</v>
      </c>
      <c r="S85" s="82"/>
      <c r="T85" s="81"/>
      <c r="U85" s="81">
        <f t="shared" si="11"/>
        <v>0.016662421920000003</v>
      </c>
      <c r="V85" s="82"/>
      <c r="W85" s="78"/>
      <c r="X85" s="78"/>
      <c r="Y85" s="78"/>
      <c r="Z85" s="81">
        <v>0.0218122</v>
      </c>
      <c r="AA85" s="81"/>
      <c r="AB85" s="78"/>
      <c r="AC85" s="78"/>
      <c r="AD85" s="81"/>
      <c r="AE85" s="106"/>
      <c r="AF85" s="78"/>
      <c r="AH85" s="56"/>
      <c r="AI85" s="47"/>
      <c r="AJ85" s="110"/>
    </row>
    <row r="86" spans="1:36" s="46" customFormat="1" ht="15" outlineLevel="2">
      <c r="A86" s="74" t="s">
        <v>142</v>
      </c>
      <c r="B86" s="75">
        <v>254939150</v>
      </c>
      <c r="C86" s="74" t="s">
        <v>143</v>
      </c>
      <c r="D86" s="78"/>
      <c r="E86" s="79" t="s">
        <v>165</v>
      </c>
      <c r="F86" s="78"/>
      <c r="G86" s="76">
        <v>42460</v>
      </c>
      <c r="H86" s="76">
        <v>42461</v>
      </c>
      <c r="I86" s="76">
        <v>42461</v>
      </c>
      <c r="J86" s="81">
        <f t="shared" si="7"/>
        <v>0.0454</v>
      </c>
      <c r="K86" s="78"/>
      <c r="L86" s="78"/>
      <c r="M86" s="81">
        <f t="shared" si="8"/>
        <v>0.0454</v>
      </c>
      <c r="N86" s="96">
        <f>0.0454-Z86</f>
        <v>0.023587800000000003</v>
      </c>
      <c r="O86" s="77"/>
      <c r="P86" s="81"/>
      <c r="Q86" s="80">
        <f t="shared" si="9"/>
        <v>0.023587800000000003</v>
      </c>
      <c r="R86" s="81">
        <f t="shared" si="10"/>
        <v>0.016662421920000003</v>
      </c>
      <c r="S86" s="82"/>
      <c r="T86" s="81"/>
      <c r="U86" s="81">
        <f t="shared" si="11"/>
        <v>0.016662421920000003</v>
      </c>
      <c r="V86" s="82"/>
      <c r="W86" s="78"/>
      <c r="X86" s="78"/>
      <c r="Y86" s="78"/>
      <c r="Z86" s="81">
        <v>0.0218122</v>
      </c>
      <c r="AA86" s="81"/>
      <c r="AB86" s="78"/>
      <c r="AC86" s="78"/>
      <c r="AD86" s="81"/>
      <c r="AE86" s="106"/>
      <c r="AF86" s="78"/>
      <c r="AH86" s="56"/>
      <c r="AI86" s="47"/>
      <c r="AJ86" s="110"/>
    </row>
    <row r="87" spans="1:36" s="46" customFormat="1" ht="15" outlineLevel="2">
      <c r="A87" s="74" t="s">
        <v>142</v>
      </c>
      <c r="B87" s="75">
        <v>254939150</v>
      </c>
      <c r="C87" s="74" t="s">
        <v>143</v>
      </c>
      <c r="D87" s="78"/>
      <c r="E87" s="79" t="s">
        <v>165</v>
      </c>
      <c r="F87" s="78"/>
      <c r="G87" s="76">
        <v>42489</v>
      </c>
      <c r="H87" s="76">
        <v>42492</v>
      </c>
      <c r="I87" s="76">
        <v>42492</v>
      </c>
      <c r="J87" s="81">
        <f t="shared" si="7"/>
        <v>0.0375</v>
      </c>
      <c r="K87" s="78"/>
      <c r="L87" s="78"/>
      <c r="M87" s="81">
        <f t="shared" si="8"/>
        <v>0.0375</v>
      </c>
      <c r="N87" s="96">
        <f>0.0375-Z87</f>
        <v>0.01948331</v>
      </c>
      <c r="O87" s="77"/>
      <c r="P87" s="81"/>
      <c r="Q87" s="80">
        <f t="shared" si="9"/>
        <v>0.01948331</v>
      </c>
      <c r="R87" s="81">
        <f t="shared" si="10"/>
        <v>0.013763010184</v>
      </c>
      <c r="S87" s="82"/>
      <c r="T87" s="81"/>
      <c r="U87" s="81">
        <f t="shared" si="11"/>
        <v>0.013763010184</v>
      </c>
      <c r="V87" s="82"/>
      <c r="W87" s="78"/>
      <c r="X87" s="78"/>
      <c r="Y87" s="78"/>
      <c r="Z87" s="81">
        <v>0.01801669</v>
      </c>
      <c r="AA87" s="81"/>
      <c r="AB87" s="78"/>
      <c r="AC87" s="78"/>
      <c r="AD87" s="81"/>
      <c r="AE87" s="106"/>
      <c r="AF87" s="78"/>
      <c r="AH87" s="56"/>
      <c r="AI87" s="47"/>
      <c r="AJ87" s="110"/>
    </row>
    <row r="88" spans="1:36" s="46" customFormat="1" ht="15" outlineLevel="2">
      <c r="A88" s="74" t="s">
        <v>142</v>
      </c>
      <c r="B88" s="75">
        <v>254939150</v>
      </c>
      <c r="C88" s="74" t="s">
        <v>143</v>
      </c>
      <c r="D88" s="78"/>
      <c r="E88" s="79" t="s">
        <v>165</v>
      </c>
      <c r="F88" s="78"/>
      <c r="G88" s="76">
        <v>42521</v>
      </c>
      <c r="H88" s="76">
        <v>42522</v>
      </c>
      <c r="I88" s="76">
        <v>42522</v>
      </c>
      <c r="J88" s="81">
        <f t="shared" si="7"/>
        <v>0.0375</v>
      </c>
      <c r="K88" s="78"/>
      <c r="L88" s="78"/>
      <c r="M88" s="81">
        <f t="shared" si="8"/>
        <v>0.0375</v>
      </c>
      <c r="N88" s="96">
        <f>0.0375-Z88</f>
        <v>0.01948331</v>
      </c>
      <c r="O88" s="77"/>
      <c r="P88" s="81"/>
      <c r="Q88" s="80">
        <f t="shared" si="9"/>
        <v>0.01948331</v>
      </c>
      <c r="R88" s="81">
        <f t="shared" si="10"/>
        <v>0.013763010184</v>
      </c>
      <c r="S88" s="82"/>
      <c r="T88" s="81"/>
      <c r="U88" s="81">
        <f t="shared" si="11"/>
        <v>0.013763010184</v>
      </c>
      <c r="V88" s="82"/>
      <c r="W88" s="78"/>
      <c r="X88" s="78"/>
      <c r="Y88" s="78"/>
      <c r="Z88" s="81">
        <v>0.01801669</v>
      </c>
      <c r="AA88" s="81"/>
      <c r="AB88" s="78"/>
      <c r="AC88" s="78"/>
      <c r="AD88" s="81"/>
      <c r="AE88" s="106"/>
      <c r="AF88" s="78"/>
      <c r="AH88" s="56"/>
      <c r="AI88" s="47"/>
      <c r="AJ88" s="110"/>
    </row>
    <row r="89" spans="1:36" s="46" customFormat="1" ht="15" outlineLevel="2">
      <c r="A89" s="74" t="s">
        <v>142</v>
      </c>
      <c r="B89" s="75">
        <v>254939150</v>
      </c>
      <c r="C89" s="74" t="s">
        <v>143</v>
      </c>
      <c r="D89" s="78"/>
      <c r="E89" s="79" t="s">
        <v>165</v>
      </c>
      <c r="F89" s="78"/>
      <c r="G89" s="76">
        <v>42551</v>
      </c>
      <c r="H89" s="76">
        <v>42552</v>
      </c>
      <c r="I89" s="76">
        <v>42552</v>
      </c>
      <c r="J89" s="81">
        <f t="shared" si="7"/>
        <v>0.0375</v>
      </c>
      <c r="K89" s="78"/>
      <c r="L89" s="78"/>
      <c r="M89" s="81">
        <f t="shared" si="8"/>
        <v>0.0375</v>
      </c>
      <c r="N89" s="96">
        <f>0.0375-Z89</f>
        <v>0.01948331</v>
      </c>
      <c r="O89" s="77"/>
      <c r="P89" s="81"/>
      <c r="Q89" s="80">
        <f t="shared" si="9"/>
        <v>0.01948331</v>
      </c>
      <c r="R89" s="81">
        <f t="shared" si="10"/>
        <v>0.013763010184</v>
      </c>
      <c r="S89" s="82"/>
      <c r="T89" s="81"/>
      <c r="U89" s="81">
        <f t="shared" si="11"/>
        <v>0.013763010184</v>
      </c>
      <c r="V89" s="82"/>
      <c r="W89" s="78"/>
      <c r="X89" s="78"/>
      <c r="Y89" s="78"/>
      <c r="Z89" s="81">
        <v>0.01801669</v>
      </c>
      <c r="AA89" s="81"/>
      <c r="AB89" s="78"/>
      <c r="AC89" s="78"/>
      <c r="AD89" s="81"/>
      <c r="AE89" s="106"/>
      <c r="AF89" s="78"/>
      <c r="AH89" s="56"/>
      <c r="AI89" s="47"/>
      <c r="AJ89" s="110"/>
    </row>
    <row r="90" spans="1:36" s="46" customFormat="1" ht="15" outlineLevel="2">
      <c r="A90" s="74" t="s">
        <v>142</v>
      </c>
      <c r="B90" s="75">
        <v>254939150</v>
      </c>
      <c r="C90" s="74" t="s">
        <v>143</v>
      </c>
      <c r="D90" s="78"/>
      <c r="E90" s="79" t="s">
        <v>165</v>
      </c>
      <c r="F90" s="78"/>
      <c r="G90" s="76">
        <v>42580</v>
      </c>
      <c r="H90" s="76">
        <v>42583</v>
      </c>
      <c r="I90" s="76">
        <v>42583</v>
      </c>
      <c r="J90" s="81">
        <f t="shared" si="7"/>
        <v>0.0375</v>
      </c>
      <c r="K90" s="78"/>
      <c r="L90" s="78"/>
      <c r="M90" s="81">
        <f t="shared" si="8"/>
        <v>0.0375</v>
      </c>
      <c r="N90" s="96">
        <f>0.0375-Z90</f>
        <v>0.01948331</v>
      </c>
      <c r="O90" s="77"/>
      <c r="P90" s="81"/>
      <c r="Q90" s="80">
        <f t="shared" si="9"/>
        <v>0.01948331</v>
      </c>
      <c r="R90" s="81">
        <f t="shared" si="10"/>
        <v>0.013763010184</v>
      </c>
      <c r="S90" s="82"/>
      <c r="T90" s="81"/>
      <c r="U90" s="81">
        <f t="shared" si="11"/>
        <v>0.013763010184</v>
      </c>
      <c r="V90" s="82"/>
      <c r="W90" s="78"/>
      <c r="X90" s="78"/>
      <c r="Y90" s="78"/>
      <c r="Z90" s="81">
        <v>0.01801669</v>
      </c>
      <c r="AA90" s="81"/>
      <c r="AB90" s="78"/>
      <c r="AC90" s="78"/>
      <c r="AD90" s="81"/>
      <c r="AE90" s="106"/>
      <c r="AF90" s="78"/>
      <c r="AH90" s="56"/>
      <c r="AI90" s="47"/>
      <c r="AJ90" s="110"/>
    </row>
    <row r="91" spans="1:36" s="46" customFormat="1" ht="15" outlineLevel="2">
      <c r="A91" s="74" t="s">
        <v>142</v>
      </c>
      <c r="B91" s="75">
        <v>254939150</v>
      </c>
      <c r="C91" s="74" t="s">
        <v>143</v>
      </c>
      <c r="D91" s="78"/>
      <c r="E91" s="79"/>
      <c r="F91" s="78"/>
      <c r="G91" s="76">
        <v>42613</v>
      </c>
      <c r="H91" s="76">
        <v>42614</v>
      </c>
      <c r="I91" s="76">
        <v>42614</v>
      </c>
      <c r="J91" s="81">
        <f t="shared" si="7"/>
        <v>0.0375</v>
      </c>
      <c r="K91" s="78"/>
      <c r="L91" s="78"/>
      <c r="M91" s="81">
        <f t="shared" si="8"/>
        <v>0.0375</v>
      </c>
      <c r="N91" s="95">
        <v>0.0375</v>
      </c>
      <c r="O91" s="77"/>
      <c r="P91" s="81"/>
      <c r="Q91" s="80">
        <f t="shared" si="9"/>
        <v>0.0375</v>
      </c>
      <c r="R91" s="81">
        <f t="shared" si="10"/>
        <v>0.02649</v>
      </c>
      <c r="S91" s="82"/>
      <c r="T91" s="81"/>
      <c r="U91" s="81">
        <f t="shared" si="11"/>
        <v>0.02649</v>
      </c>
      <c r="V91" s="82"/>
      <c r="W91" s="78"/>
      <c r="X91" s="78"/>
      <c r="Y91" s="78"/>
      <c r="Z91" s="81"/>
      <c r="AA91" s="81"/>
      <c r="AB91" s="78"/>
      <c r="AC91" s="78"/>
      <c r="AD91" s="81"/>
      <c r="AE91" s="106"/>
      <c r="AF91" s="78"/>
      <c r="AH91" s="56"/>
      <c r="AI91" s="47"/>
      <c r="AJ91" s="110"/>
    </row>
    <row r="92" spans="1:36" s="46" customFormat="1" ht="15" outlineLevel="2">
      <c r="A92" s="74" t="s">
        <v>142</v>
      </c>
      <c r="B92" s="75">
        <v>254939150</v>
      </c>
      <c r="C92" s="74" t="s">
        <v>143</v>
      </c>
      <c r="D92" s="78"/>
      <c r="E92" s="79"/>
      <c r="F92" s="78"/>
      <c r="G92" s="76">
        <v>42643</v>
      </c>
      <c r="H92" s="76">
        <v>42646</v>
      </c>
      <c r="I92" s="76">
        <v>42646</v>
      </c>
      <c r="J92" s="81">
        <f t="shared" si="7"/>
        <v>0.0375</v>
      </c>
      <c r="K92" s="78"/>
      <c r="L92" s="78"/>
      <c r="M92" s="81">
        <f t="shared" si="8"/>
        <v>0.0375</v>
      </c>
      <c r="N92" s="95">
        <v>0.0375</v>
      </c>
      <c r="O92" s="77"/>
      <c r="P92" s="81"/>
      <c r="Q92" s="80">
        <f t="shared" si="9"/>
        <v>0.0375</v>
      </c>
      <c r="R92" s="81">
        <f t="shared" si="10"/>
        <v>0.02649</v>
      </c>
      <c r="S92" s="82"/>
      <c r="T92" s="81"/>
      <c r="U92" s="81">
        <f t="shared" si="11"/>
        <v>0.02649</v>
      </c>
      <c r="V92" s="82"/>
      <c r="W92" s="78"/>
      <c r="X92" s="78"/>
      <c r="Y92" s="78"/>
      <c r="Z92" s="81"/>
      <c r="AA92" s="81"/>
      <c r="AB92" s="78"/>
      <c r="AC92" s="78"/>
      <c r="AD92" s="81"/>
      <c r="AE92" s="106"/>
      <c r="AF92" s="78"/>
      <c r="AH92" s="56"/>
      <c r="AI92" s="47"/>
      <c r="AJ92" s="110"/>
    </row>
    <row r="93" spans="1:36" s="46" customFormat="1" ht="15" outlineLevel="2">
      <c r="A93" s="74" t="s">
        <v>142</v>
      </c>
      <c r="B93" s="75">
        <v>254939150</v>
      </c>
      <c r="C93" s="74" t="s">
        <v>143</v>
      </c>
      <c r="D93" s="78"/>
      <c r="E93" s="79"/>
      <c r="F93" s="78"/>
      <c r="G93" s="76">
        <v>42674</v>
      </c>
      <c r="H93" s="76">
        <v>42675</v>
      </c>
      <c r="I93" s="76">
        <v>42675</v>
      </c>
      <c r="J93" s="81">
        <f t="shared" si="7"/>
        <v>0.029</v>
      </c>
      <c r="K93" s="78"/>
      <c r="L93" s="78"/>
      <c r="M93" s="81">
        <f t="shared" si="8"/>
        <v>0.029</v>
      </c>
      <c r="N93" s="95">
        <v>0.029</v>
      </c>
      <c r="O93" s="77"/>
      <c r="P93" s="81"/>
      <c r="Q93" s="80">
        <f t="shared" si="9"/>
        <v>0.029</v>
      </c>
      <c r="R93" s="81">
        <f t="shared" si="10"/>
        <v>0.020485600000000003</v>
      </c>
      <c r="S93" s="82"/>
      <c r="T93" s="81"/>
      <c r="U93" s="81">
        <f t="shared" si="11"/>
        <v>0.020485600000000003</v>
      </c>
      <c r="V93" s="82"/>
      <c r="W93" s="78"/>
      <c r="X93" s="78"/>
      <c r="Y93" s="78"/>
      <c r="Z93" s="81"/>
      <c r="AA93" s="81"/>
      <c r="AB93" s="78"/>
      <c r="AC93" s="78"/>
      <c r="AD93" s="81"/>
      <c r="AE93" s="106"/>
      <c r="AF93" s="78"/>
      <c r="AH93" s="56"/>
      <c r="AI93" s="47"/>
      <c r="AJ93" s="110"/>
    </row>
    <row r="94" spans="1:36" s="46" customFormat="1" ht="15" outlineLevel="2">
      <c r="A94" s="74" t="s">
        <v>142</v>
      </c>
      <c r="B94" s="75">
        <v>254939150</v>
      </c>
      <c r="C94" s="74" t="s">
        <v>143</v>
      </c>
      <c r="D94" s="78"/>
      <c r="E94" s="79"/>
      <c r="F94" s="78"/>
      <c r="G94" s="76">
        <v>42704</v>
      </c>
      <c r="H94" s="76">
        <v>42705</v>
      </c>
      <c r="I94" s="76">
        <v>42705</v>
      </c>
      <c r="J94" s="81">
        <f t="shared" si="7"/>
        <v>0.029</v>
      </c>
      <c r="K94" s="78"/>
      <c r="L94" s="78"/>
      <c r="M94" s="81">
        <f t="shared" si="8"/>
        <v>0.029</v>
      </c>
      <c r="N94" s="95">
        <v>0.029</v>
      </c>
      <c r="O94" s="77"/>
      <c r="P94" s="81"/>
      <c r="Q94" s="80">
        <f t="shared" si="9"/>
        <v>0.029</v>
      </c>
      <c r="R94" s="81">
        <f t="shared" si="10"/>
        <v>0.020485600000000003</v>
      </c>
      <c r="S94" s="82"/>
      <c r="T94" s="81"/>
      <c r="U94" s="81">
        <f t="shared" si="11"/>
        <v>0.020485600000000003</v>
      </c>
      <c r="V94" s="82"/>
      <c r="W94" s="78"/>
      <c r="X94" s="78"/>
      <c r="Y94" s="78"/>
      <c r="Z94" s="81"/>
      <c r="AA94" s="81"/>
      <c r="AB94" s="78"/>
      <c r="AC94" s="78"/>
      <c r="AD94" s="81"/>
      <c r="AE94" s="106"/>
      <c r="AF94" s="78"/>
      <c r="AH94" s="56"/>
      <c r="AI94" s="47"/>
      <c r="AJ94" s="110"/>
    </row>
    <row r="95" spans="1:36" s="46" customFormat="1" ht="15" outlineLevel="2">
      <c r="A95" s="74" t="s">
        <v>142</v>
      </c>
      <c r="B95" s="75">
        <v>254939150</v>
      </c>
      <c r="C95" s="74" t="s">
        <v>143</v>
      </c>
      <c r="D95" s="78"/>
      <c r="E95" s="79"/>
      <c r="F95" s="78"/>
      <c r="G95" s="76">
        <v>42734</v>
      </c>
      <c r="H95" s="76">
        <v>42738</v>
      </c>
      <c r="I95" s="76">
        <v>42738</v>
      </c>
      <c r="J95" s="81">
        <f t="shared" si="7"/>
        <v>0.029</v>
      </c>
      <c r="K95" s="78"/>
      <c r="L95" s="78"/>
      <c r="M95" s="81">
        <f t="shared" si="8"/>
        <v>0.029</v>
      </c>
      <c r="N95" s="95">
        <v>0.029</v>
      </c>
      <c r="O95" s="77"/>
      <c r="P95" s="81"/>
      <c r="Q95" s="80">
        <f t="shared" si="9"/>
        <v>0.029</v>
      </c>
      <c r="R95" s="81">
        <f t="shared" si="10"/>
        <v>0.020485600000000003</v>
      </c>
      <c r="S95" s="82"/>
      <c r="T95" s="81"/>
      <c r="U95" s="81">
        <f t="shared" si="11"/>
        <v>0.020485600000000003</v>
      </c>
      <c r="V95" s="82"/>
      <c r="W95" s="78"/>
      <c r="X95" s="78"/>
      <c r="Y95" s="78"/>
      <c r="Z95" s="81"/>
      <c r="AA95" s="81"/>
      <c r="AB95" s="78"/>
      <c r="AC95" s="78"/>
      <c r="AD95" s="81"/>
      <c r="AE95" s="106"/>
      <c r="AF95" s="78"/>
      <c r="AH95" s="56"/>
      <c r="AI95" s="47"/>
      <c r="AJ95" s="110"/>
    </row>
    <row r="96" spans="1:36" s="46" customFormat="1" ht="15" outlineLevel="1">
      <c r="A96" s="121" t="s">
        <v>189</v>
      </c>
      <c r="B96" s="75"/>
      <c r="C96" s="74"/>
      <c r="D96" s="83"/>
      <c r="E96" s="84"/>
      <c r="F96" s="83"/>
      <c r="G96" s="76"/>
      <c r="H96" s="76"/>
      <c r="I96" s="76"/>
      <c r="J96" s="86"/>
      <c r="K96" s="83"/>
      <c r="L96" s="83"/>
      <c r="M96" s="86">
        <f>SUBTOTAL(9,M84:M95)</f>
        <v>0.44820000000000004</v>
      </c>
      <c r="N96" s="95"/>
      <c r="O96" s="77"/>
      <c r="P96" s="86"/>
      <c r="Q96" s="85">
        <f>SUBTOTAL(9,Q84:Q95)</f>
        <v>0.3106966400000001</v>
      </c>
      <c r="R96" s="86"/>
      <c r="S96" s="87"/>
      <c r="T96" s="86"/>
      <c r="U96" s="86"/>
      <c r="V96" s="87"/>
      <c r="W96" s="83"/>
      <c r="X96" s="83"/>
      <c r="Y96" s="83"/>
      <c r="Z96" s="86"/>
      <c r="AA96" s="86"/>
      <c r="AB96" s="83"/>
      <c r="AC96" s="83"/>
      <c r="AD96" s="86"/>
      <c r="AE96" s="107"/>
      <c r="AF96" s="83"/>
      <c r="AH96" s="56"/>
      <c r="AI96" s="47"/>
      <c r="AJ96" s="110"/>
    </row>
    <row r="97" spans="1:36" s="46" customFormat="1" ht="15" outlineLevel="2">
      <c r="A97" s="74" t="s">
        <v>144</v>
      </c>
      <c r="B97" s="75">
        <v>254939168</v>
      </c>
      <c r="C97" s="74" t="s">
        <v>145</v>
      </c>
      <c r="D97" s="78"/>
      <c r="E97" s="79" t="s">
        <v>165</v>
      </c>
      <c r="F97" s="78"/>
      <c r="G97" s="76">
        <v>42398</v>
      </c>
      <c r="H97" s="76">
        <v>42401</v>
      </c>
      <c r="I97" s="76">
        <v>42401</v>
      </c>
      <c r="J97" s="81">
        <f aca="true" t="shared" si="12" ref="J97:J108">K97+L97+M97</f>
        <v>0.0584</v>
      </c>
      <c r="K97" s="78"/>
      <c r="L97" s="78"/>
      <c r="M97" s="81">
        <f aca="true" t="shared" si="13" ref="M97:M108">N97+O97+V97+Z97+AB97+AD97</f>
        <v>0.0584</v>
      </c>
      <c r="N97" s="96">
        <f>0.0584-Z97</f>
        <v>0.03034201</v>
      </c>
      <c r="O97" s="77"/>
      <c r="P97" s="81"/>
      <c r="Q97" s="80">
        <f aca="true" t="shared" si="14" ref="Q97:Q108">N97+O97+P97</f>
        <v>0.03034201</v>
      </c>
      <c r="R97" s="81">
        <f aca="true" t="shared" si="15" ref="R97:R108">N97*0.7064</f>
        <v>0.021433595864</v>
      </c>
      <c r="S97" s="82"/>
      <c r="T97" s="81"/>
      <c r="U97" s="81">
        <f aca="true" t="shared" si="16" ref="U97:U108">R97+S97+T97</f>
        <v>0.021433595864</v>
      </c>
      <c r="V97" s="82"/>
      <c r="W97" s="78"/>
      <c r="X97" s="78"/>
      <c r="Y97" s="78"/>
      <c r="Z97" s="81">
        <v>0.02805799</v>
      </c>
      <c r="AA97" s="81"/>
      <c r="AB97" s="78"/>
      <c r="AC97" s="78"/>
      <c r="AD97" s="81"/>
      <c r="AE97" s="106"/>
      <c r="AF97" s="78"/>
      <c r="AH97" s="56"/>
      <c r="AI97" s="47"/>
      <c r="AJ97" s="110"/>
    </row>
    <row r="98" spans="1:36" s="46" customFormat="1" ht="15" outlineLevel="2">
      <c r="A98" s="74" t="s">
        <v>144</v>
      </c>
      <c r="B98" s="75">
        <v>254939168</v>
      </c>
      <c r="C98" s="74" t="s">
        <v>145</v>
      </c>
      <c r="D98" s="78"/>
      <c r="E98" s="79" t="s">
        <v>165</v>
      </c>
      <c r="F98" s="78"/>
      <c r="G98" s="76">
        <v>42429</v>
      </c>
      <c r="H98" s="76">
        <v>42430</v>
      </c>
      <c r="I98" s="76">
        <v>42430</v>
      </c>
      <c r="J98" s="81">
        <f t="shared" si="12"/>
        <v>0.0584</v>
      </c>
      <c r="K98" s="78"/>
      <c r="L98" s="78"/>
      <c r="M98" s="81">
        <f t="shared" si="13"/>
        <v>0.0584</v>
      </c>
      <c r="N98" s="96">
        <f>0.0584-Z98</f>
        <v>0.03034201</v>
      </c>
      <c r="O98" s="77"/>
      <c r="P98" s="81"/>
      <c r="Q98" s="80">
        <f t="shared" si="14"/>
        <v>0.03034201</v>
      </c>
      <c r="R98" s="81">
        <f t="shared" si="15"/>
        <v>0.021433595864</v>
      </c>
      <c r="S98" s="82"/>
      <c r="T98" s="81"/>
      <c r="U98" s="81">
        <f t="shared" si="16"/>
        <v>0.021433595864</v>
      </c>
      <c r="V98" s="82"/>
      <c r="W98" s="78"/>
      <c r="X98" s="78"/>
      <c r="Y98" s="78"/>
      <c r="Z98" s="81">
        <v>0.02805799</v>
      </c>
      <c r="AA98" s="81"/>
      <c r="AB98" s="78"/>
      <c r="AC98" s="78"/>
      <c r="AD98" s="81"/>
      <c r="AE98" s="106"/>
      <c r="AF98" s="78"/>
      <c r="AH98" s="56"/>
      <c r="AI98" s="47"/>
      <c r="AJ98" s="110"/>
    </row>
    <row r="99" spans="1:36" s="46" customFormat="1" ht="15" outlineLevel="2">
      <c r="A99" s="74" t="s">
        <v>144</v>
      </c>
      <c r="B99" s="75">
        <v>254939168</v>
      </c>
      <c r="C99" s="74" t="s">
        <v>145</v>
      </c>
      <c r="D99" s="78"/>
      <c r="E99" s="79" t="s">
        <v>165</v>
      </c>
      <c r="F99" s="78"/>
      <c r="G99" s="76">
        <v>42460</v>
      </c>
      <c r="H99" s="76">
        <v>42461</v>
      </c>
      <c r="I99" s="76">
        <v>42461</v>
      </c>
      <c r="J99" s="81">
        <f t="shared" si="12"/>
        <v>0.0584</v>
      </c>
      <c r="K99" s="78"/>
      <c r="L99" s="78"/>
      <c r="M99" s="81">
        <f t="shared" si="13"/>
        <v>0.0584</v>
      </c>
      <c r="N99" s="96">
        <f>0.0584-Z99</f>
        <v>0.03034201</v>
      </c>
      <c r="O99" s="77"/>
      <c r="P99" s="81"/>
      <c r="Q99" s="80">
        <f t="shared" si="14"/>
        <v>0.03034201</v>
      </c>
      <c r="R99" s="81">
        <f t="shared" si="15"/>
        <v>0.021433595864</v>
      </c>
      <c r="S99" s="82"/>
      <c r="T99" s="81"/>
      <c r="U99" s="81">
        <f t="shared" si="16"/>
        <v>0.021433595864</v>
      </c>
      <c r="V99" s="82"/>
      <c r="W99" s="78"/>
      <c r="X99" s="78"/>
      <c r="Y99" s="78"/>
      <c r="Z99" s="81">
        <v>0.02805799</v>
      </c>
      <c r="AA99" s="81"/>
      <c r="AB99" s="78"/>
      <c r="AC99" s="78"/>
      <c r="AD99" s="81"/>
      <c r="AE99" s="106"/>
      <c r="AF99" s="78"/>
      <c r="AH99" s="56"/>
      <c r="AI99" s="47"/>
      <c r="AJ99" s="110"/>
    </row>
    <row r="100" spans="1:36" s="46" customFormat="1" ht="15" outlineLevel="2">
      <c r="A100" s="74" t="s">
        <v>144</v>
      </c>
      <c r="B100" s="75">
        <v>254939168</v>
      </c>
      <c r="C100" s="74" t="s">
        <v>145</v>
      </c>
      <c r="D100" s="78"/>
      <c r="E100" s="79" t="s">
        <v>165</v>
      </c>
      <c r="F100" s="78"/>
      <c r="G100" s="76">
        <v>42489</v>
      </c>
      <c r="H100" s="76">
        <v>42492</v>
      </c>
      <c r="I100" s="76">
        <v>42492</v>
      </c>
      <c r="J100" s="81">
        <f t="shared" si="12"/>
        <v>0.05</v>
      </c>
      <c r="K100" s="78"/>
      <c r="L100" s="78"/>
      <c r="M100" s="81">
        <f t="shared" si="13"/>
        <v>0.05</v>
      </c>
      <c r="N100" s="96">
        <f>0.05-Z100</f>
        <v>0.025977750000000004</v>
      </c>
      <c r="O100" s="77"/>
      <c r="P100" s="81"/>
      <c r="Q100" s="80">
        <f t="shared" si="14"/>
        <v>0.025977750000000004</v>
      </c>
      <c r="R100" s="81">
        <f t="shared" si="15"/>
        <v>0.018350682600000005</v>
      </c>
      <c r="S100" s="82"/>
      <c r="T100" s="81"/>
      <c r="U100" s="81">
        <f t="shared" si="16"/>
        <v>0.018350682600000005</v>
      </c>
      <c r="V100" s="82"/>
      <c r="W100" s="78"/>
      <c r="X100" s="78"/>
      <c r="Y100" s="78"/>
      <c r="Z100" s="81">
        <v>0.02402225</v>
      </c>
      <c r="AA100" s="81"/>
      <c r="AB100" s="78"/>
      <c r="AC100" s="78"/>
      <c r="AD100" s="81"/>
      <c r="AE100" s="106"/>
      <c r="AF100" s="78"/>
      <c r="AH100" s="56"/>
      <c r="AI100" s="47"/>
      <c r="AJ100" s="110"/>
    </row>
    <row r="101" spans="1:36" s="46" customFormat="1" ht="15" outlineLevel="2">
      <c r="A101" s="74" t="s">
        <v>144</v>
      </c>
      <c r="B101" s="75">
        <v>254939168</v>
      </c>
      <c r="C101" s="74" t="s">
        <v>145</v>
      </c>
      <c r="D101" s="78"/>
      <c r="E101" s="79" t="s">
        <v>165</v>
      </c>
      <c r="F101" s="78"/>
      <c r="G101" s="76">
        <v>42521</v>
      </c>
      <c r="H101" s="76">
        <v>42522</v>
      </c>
      <c r="I101" s="76">
        <v>42522</v>
      </c>
      <c r="J101" s="81">
        <f t="shared" si="12"/>
        <v>0.05</v>
      </c>
      <c r="K101" s="78"/>
      <c r="L101" s="78"/>
      <c r="M101" s="81">
        <f t="shared" si="13"/>
        <v>0.05</v>
      </c>
      <c r="N101" s="96">
        <f>0.05-Z101</f>
        <v>0.025977750000000004</v>
      </c>
      <c r="O101" s="77"/>
      <c r="P101" s="81"/>
      <c r="Q101" s="80">
        <f t="shared" si="14"/>
        <v>0.025977750000000004</v>
      </c>
      <c r="R101" s="81">
        <f t="shared" si="15"/>
        <v>0.018350682600000005</v>
      </c>
      <c r="S101" s="82"/>
      <c r="T101" s="81"/>
      <c r="U101" s="81">
        <f t="shared" si="16"/>
        <v>0.018350682600000005</v>
      </c>
      <c r="V101" s="82"/>
      <c r="W101" s="78"/>
      <c r="X101" s="78"/>
      <c r="Y101" s="78"/>
      <c r="Z101" s="81">
        <v>0.02402225</v>
      </c>
      <c r="AA101" s="81"/>
      <c r="AB101" s="78"/>
      <c r="AC101" s="78"/>
      <c r="AD101" s="81"/>
      <c r="AE101" s="106"/>
      <c r="AF101" s="78"/>
      <c r="AH101" s="56"/>
      <c r="AI101" s="47"/>
      <c r="AJ101" s="110"/>
    </row>
    <row r="102" spans="1:36" s="46" customFormat="1" ht="15" outlineLevel="2">
      <c r="A102" s="74" t="s">
        <v>144</v>
      </c>
      <c r="B102" s="75">
        <v>254939168</v>
      </c>
      <c r="C102" s="74" t="s">
        <v>145</v>
      </c>
      <c r="D102" s="78"/>
      <c r="E102" s="79" t="s">
        <v>165</v>
      </c>
      <c r="F102" s="78"/>
      <c r="G102" s="76">
        <v>42551</v>
      </c>
      <c r="H102" s="76">
        <v>42552</v>
      </c>
      <c r="I102" s="76">
        <v>42552</v>
      </c>
      <c r="J102" s="81">
        <f t="shared" si="12"/>
        <v>0.05</v>
      </c>
      <c r="K102" s="78"/>
      <c r="L102" s="78"/>
      <c r="M102" s="81">
        <f t="shared" si="13"/>
        <v>0.05</v>
      </c>
      <c r="N102" s="96">
        <f>0.05-Z102</f>
        <v>0.025977750000000004</v>
      </c>
      <c r="O102" s="77"/>
      <c r="P102" s="81"/>
      <c r="Q102" s="80">
        <f t="shared" si="14"/>
        <v>0.025977750000000004</v>
      </c>
      <c r="R102" s="81">
        <f t="shared" si="15"/>
        <v>0.018350682600000005</v>
      </c>
      <c r="S102" s="82"/>
      <c r="T102" s="81"/>
      <c r="U102" s="81">
        <f t="shared" si="16"/>
        <v>0.018350682600000005</v>
      </c>
      <c r="V102" s="82"/>
      <c r="W102" s="78"/>
      <c r="X102" s="78"/>
      <c r="Y102" s="78"/>
      <c r="Z102" s="81">
        <v>0.02402225</v>
      </c>
      <c r="AA102" s="81"/>
      <c r="AB102" s="78"/>
      <c r="AC102" s="78"/>
      <c r="AD102" s="81"/>
      <c r="AE102" s="106"/>
      <c r="AF102" s="78"/>
      <c r="AH102" s="56"/>
      <c r="AI102" s="47"/>
      <c r="AJ102" s="110"/>
    </row>
    <row r="103" spans="1:36" s="46" customFormat="1" ht="15" outlineLevel="2">
      <c r="A103" s="74" t="s">
        <v>144</v>
      </c>
      <c r="B103" s="75">
        <v>254939168</v>
      </c>
      <c r="C103" s="74" t="s">
        <v>145</v>
      </c>
      <c r="D103" s="78"/>
      <c r="E103" s="79" t="s">
        <v>165</v>
      </c>
      <c r="F103" s="78"/>
      <c r="G103" s="76">
        <v>42580</v>
      </c>
      <c r="H103" s="76">
        <v>42583</v>
      </c>
      <c r="I103" s="76">
        <v>42583</v>
      </c>
      <c r="J103" s="81">
        <f t="shared" si="12"/>
        <v>0.05</v>
      </c>
      <c r="K103" s="78"/>
      <c r="L103" s="78"/>
      <c r="M103" s="81">
        <f t="shared" si="13"/>
        <v>0.05</v>
      </c>
      <c r="N103" s="96">
        <f>0.05-Z103</f>
        <v>0.025977750000000004</v>
      </c>
      <c r="O103" s="77"/>
      <c r="P103" s="81"/>
      <c r="Q103" s="80">
        <f t="shared" si="14"/>
        <v>0.025977750000000004</v>
      </c>
      <c r="R103" s="81">
        <f t="shared" si="15"/>
        <v>0.018350682600000005</v>
      </c>
      <c r="S103" s="82"/>
      <c r="T103" s="81"/>
      <c r="U103" s="81">
        <f t="shared" si="16"/>
        <v>0.018350682600000005</v>
      </c>
      <c r="V103" s="82"/>
      <c r="W103" s="78"/>
      <c r="X103" s="78"/>
      <c r="Y103" s="78"/>
      <c r="Z103" s="81">
        <v>0.02402225</v>
      </c>
      <c r="AA103" s="81"/>
      <c r="AB103" s="78"/>
      <c r="AC103" s="78"/>
      <c r="AD103" s="81"/>
      <c r="AE103" s="106"/>
      <c r="AF103" s="78"/>
      <c r="AH103" s="56"/>
      <c r="AI103" s="47"/>
      <c r="AJ103" s="110"/>
    </row>
    <row r="104" spans="1:36" s="46" customFormat="1" ht="15" outlineLevel="2">
      <c r="A104" s="74" t="s">
        <v>144</v>
      </c>
      <c r="B104" s="75">
        <v>254939168</v>
      </c>
      <c r="C104" s="74" t="s">
        <v>145</v>
      </c>
      <c r="D104" s="78"/>
      <c r="E104" s="79"/>
      <c r="F104" s="78"/>
      <c r="G104" s="76">
        <v>42613</v>
      </c>
      <c r="H104" s="76">
        <v>42614</v>
      </c>
      <c r="I104" s="76">
        <v>42614</v>
      </c>
      <c r="J104" s="81">
        <f t="shared" si="12"/>
        <v>0.05</v>
      </c>
      <c r="K104" s="78"/>
      <c r="L104" s="78"/>
      <c r="M104" s="81">
        <f t="shared" si="13"/>
        <v>0.05</v>
      </c>
      <c r="N104" s="95">
        <v>0.05</v>
      </c>
      <c r="O104" s="77"/>
      <c r="P104" s="81"/>
      <c r="Q104" s="80">
        <f t="shared" si="14"/>
        <v>0.05</v>
      </c>
      <c r="R104" s="81">
        <f t="shared" si="15"/>
        <v>0.035320000000000004</v>
      </c>
      <c r="S104" s="82"/>
      <c r="T104" s="81"/>
      <c r="U104" s="81">
        <f t="shared" si="16"/>
        <v>0.035320000000000004</v>
      </c>
      <c r="V104" s="82"/>
      <c r="W104" s="78"/>
      <c r="X104" s="78"/>
      <c r="Y104" s="78"/>
      <c r="Z104" s="81"/>
      <c r="AA104" s="81"/>
      <c r="AB104" s="78"/>
      <c r="AC104" s="78"/>
      <c r="AD104" s="81"/>
      <c r="AE104" s="106"/>
      <c r="AF104" s="78"/>
      <c r="AH104" s="56"/>
      <c r="AI104" s="47"/>
      <c r="AJ104" s="110"/>
    </row>
    <row r="105" spans="1:36" s="46" customFormat="1" ht="15" outlineLevel="2">
      <c r="A105" s="74" t="s">
        <v>144</v>
      </c>
      <c r="B105" s="75">
        <v>254939168</v>
      </c>
      <c r="C105" s="74" t="s">
        <v>145</v>
      </c>
      <c r="D105" s="78"/>
      <c r="E105" s="79"/>
      <c r="F105" s="78"/>
      <c r="G105" s="76">
        <v>42643</v>
      </c>
      <c r="H105" s="76">
        <v>42646</v>
      </c>
      <c r="I105" s="76">
        <v>42646</v>
      </c>
      <c r="J105" s="81">
        <f t="shared" si="12"/>
        <v>0.05</v>
      </c>
      <c r="K105" s="78"/>
      <c r="L105" s="78"/>
      <c r="M105" s="81">
        <f t="shared" si="13"/>
        <v>0.05</v>
      </c>
      <c r="N105" s="95">
        <v>0.05</v>
      </c>
      <c r="O105" s="77"/>
      <c r="P105" s="81"/>
      <c r="Q105" s="80">
        <f t="shared" si="14"/>
        <v>0.05</v>
      </c>
      <c r="R105" s="81">
        <f t="shared" si="15"/>
        <v>0.035320000000000004</v>
      </c>
      <c r="S105" s="82"/>
      <c r="T105" s="81"/>
      <c r="U105" s="81">
        <f t="shared" si="16"/>
        <v>0.035320000000000004</v>
      </c>
      <c r="V105" s="82"/>
      <c r="W105" s="78"/>
      <c r="X105" s="78"/>
      <c r="Y105" s="78"/>
      <c r="Z105" s="81"/>
      <c r="AA105" s="81"/>
      <c r="AB105" s="78"/>
      <c r="AC105" s="78"/>
      <c r="AD105" s="81"/>
      <c r="AE105" s="106"/>
      <c r="AF105" s="78"/>
      <c r="AH105" s="56"/>
      <c r="AI105" s="47"/>
      <c r="AJ105" s="110"/>
    </row>
    <row r="106" spans="1:36" s="46" customFormat="1" ht="15" outlineLevel="2">
      <c r="A106" s="74" t="s">
        <v>144</v>
      </c>
      <c r="B106" s="75">
        <v>254939168</v>
      </c>
      <c r="C106" s="74" t="s">
        <v>145</v>
      </c>
      <c r="D106" s="78"/>
      <c r="E106" s="79"/>
      <c r="F106" s="78"/>
      <c r="G106" s="76">
        <v>42674</v>
      </c>
      <c r="H106" s="76">
        <v>42675</v>
      </c>
      <c r="I106" s="76">
        <v>42675</v>
      </c>
      <c r="J106" s="81">
        <f t="shared" si="12"/>
        <v>0.042</v>
      </c>
      <c r="K106" s="78"/>
      <c r="L106" s="78"/>
      <c r="M106" s="81">
        <f t="shared" si="13"/>
        <v>0.042</v>
      </c>
      <c r="N106" s="95">
        <v>0.042</v>
      </c>
      <c r="O106" s="77"/>
      <c r="P106" s="81"/>
      <c r="Q106" s="80">
        <f t="shared" si="14"/>
        <v>0.042</v>
      </c>
      <c r="R106" s="81">
        <f t="shared" si="15"/>
        <v>0.029668800000000002</v>
      </c>
      <c r="S106" s="82"/>
      <c r="T106" s="81"/>
      <c r="U106" s="81">
        <f t="shared" si="16"/>
        <v>0.029668800000000002</v>
      </c>
      <c r="V106" s="82"/>
      <c r="W106" s="78"/>
      <c r="X106" s="78"/>
      <c r="Y106" s="78"/>
      <c r="Z106" s="81"/>
      <c r="AA106" s="81"/>
      <c r="AB106" s="78"/>
      <c r="AC106" s="78"/>
      <c r="AD106" s="81"/>
      <c r="AE106" s="106"/>
      <c r="AF106" s="78"/>
      <c r="AH106" s="56"/>
      <c r="AI106" s="47"/>
      <c r="AJ106" s="110"/>
    </row>
    <row r="107" spans="1:36" s="46" customFormat="1" ht="15" outlineLevel="2">
      <c r="A107" s="74" t="s">
        <v>144</v>
      </c>
      <c r="B107" s="75">
        <v>254939168</v>
      </c>
      <c r="C107" s="74" t="s">
        <v>145</v>
      </c>
      <c r="D107" s="78"/>
      <c r="E107" s="79"/>
      <c r="F107" s="78"/>
      <c r="G107" s="76">
        <v>42704</v>
      </c>
      <c r="H107" s="76">
        <v>42705</v>
      </c>
      <c r="I107" s="76">
        <v>42705</v>
      </c>
      <c r="J107" s="81">
        <f t="shared" si="12"/>
        <v>0.042</v>
      </c>
      <c r="K107" s="78"/>
      <c r="L107" s="78"/>
      <c r="M107" s="81">
        <f t="shared" si="13"/>
        <v>0.042</v>
      </c>
      <c r="N107" s="95">
        <v>0.042</v>
      </c>
      <c r="O107" s="77"/>
      <c r="P107" s="81"/>
      <c r="Q107" s="80">
        <f t="shared" si="14"/>
        <v>0.042</v>
      </c>
      <c r="R107" s="81">
        <f t="shared" si="15"/>
        <v>0.029668800000000002</v>
      </c>
      <c r="S107" s="82"/>
      <c r="T107" s="81"/>
      <c r="U107" s="81">
        <f t="shared" si="16"/>
        <v>0.029668800000000002</v>
      </c>
      <c r="V107" s="82"/>
      <c r="W107" s="78"/>
      <c r="X107" s="78"/>
      <c r="Y107" s="78"/>
      <c r="Z107" s="81"/>
      <c r="AA107" s="81"/>
      <c r="AB107" s="78"/>
      <c r="AC107" s="78"/>
      <c r="AD107" s="81"/>
      <c r="AE107" s="106"/>
      <c r="AF107" s="78"/>
      <c r="AH107" s="56"/>
      <c r="AI107" s="47"/>
      <c r="AJ107" s="110"/>
    </row>
    <row r="108" spans="1:36" s="46" customFormat="1" ht="15" outlineLevel="2">
      <c r="A108" s="74" t="s">
        <v>144</v>
      </c>
      <c r="B108" s="75">
        <v>254939168</v>
      </c>
      <c r="C108" s="74" t="s">
        <v>145</v>
      </c>
      <c r="D108" s="78"/>
      <c r="E108" s="79"/>
      <c r="F108" s="78"/>
      <c r="G108" s="76">
        <v>42734</v>
      </c>
      <c r="H108" s="76">
        <v>42738</v>
      </c>
      <c r="I108" s="76">
        <v>42738</v>
      </c>
      <c r="J108" s="81">
        <f t="shared" si="12"/>
        <v>0.042</v>
      </c>
      <c r="K108" s="78"/>
      <c r="L108" s="78"/>
      <c r="M108" s="81">
        <f t="shared" si="13"/>
        <v>0.042</v>
      </c>
      <c r="N108" s="95">
        <v>0.042</v>
      </c>
      <c r="O108" s="77"/>
      <c r="P108" s="81"/>
      <c r="Q108" s="80">
        <f t="shared" si="14"/>
        <v>0.042</v>
      </c>
      <c r="R108" s="81">
        <f t="shared" si="15"/>
        <v>0.029668800000000002</v>
      </c>
      <c r="S108" s="82"/>
      <c r="T108" s="81"/>
      <c r="U108" s="81">
        <f t="shared" si="16"/>
        <v>0.029668800000000002</v>
      </c>
      <c r="V108" s="82"/>
      <c r="W108" s="78"/>
      <c r="X108" s="78"/>
      <c r="Y108" s="78"/>
      <c r="Z108" s="81"/>
      <c r="AA108" s="81"/>
      <c r="AB108" s="78"/>
      <c r="AC108" s="78"/>
      <c r="AD108" s="81"/>
      <c r="AE108" s="106"/>
      <c r="AF108" s="78"/>
      <c r="AH108" s="56"/>
      <c r="AI108" s="47"/>
      <c r="AJ108" s="110"/>
    </row>
    <row r="109" spans="1:36" s="46" customFormat="1" ht="15" outlineLevel="1">
      <c r="A109" s="121" t="s">
        <v>190</v>
      </c>
      <c r="B109" s="75"/>
      <c r="C109" s="74"/>
      <c r="D109" s="83"/>
      <c r="E109" s="84"/>
      <c r="F109" s="83"/>
      <c r="G109" s="76"/>
      <c r="H109" s="76"/>
      <c r="I109" s="76"/>
      <c r="J109" s="86"/>
      <c r="K109" s="83"/>
      <c r="L109" s="83"/>
      <c r="M109" s="86">
        <f>SUBTOTAL(9,M97:M108)</f>
        <v>0.6012000000000001</v>
      </c>
      <c r="N109" s="95"/>
      <c r="O109" s="77"/>
      <c r="P109" s="86"/>
      <c r="Q109" s="85">
        <f>SUBTOTAL(9,Q97:Q108)</f>
        <v>0.42093702999999993</v>
      </c>
      <c r="R109" s="86"/>
      <c r="S109" s="87"/>
      <c r="T109" s="86"/>
      <c r="U109" s="86"/>
      <c r="V109" s="87"/>
      <c r="W109" s="83"/>
      <c r="X109" s="83"/>
      <c r="Y109" s="83"/>
      <c r="Z109" s="86"/>
      <c r="AA109" s="86"/>
      <c r="AB109" s="83"/>
      <c r="AC109" s="83"/>
      <c r="AD109" s="86"/>
      <c r="AE109" s="107"/>
      <c r="AF109" s="83"/>
      <c r="AH109" s="56"/>
      <c r="AI109" s="47"/>
      <c r="AJ109" s="110"/>
    </row>
    <row r="110" spans="1:36" s="46" customFormat="1" ht="15" outlineLevel="2">
      <c r="A110" s="74" t="s">
        <v>146</v>
      </c>
      <c r="B110" s="75" t="s">
        <v>147</v>
      </c>
      <c r="C110" s="74" t="s">
        <v>148</v>
      </c>
      <c r="D110" s="78"/>
      <c r="E110" s="79"/>
      <c r="F110" s="78"/>
      <c r="G110" s="76">
        <v>42453</v>
      </c>
      <c r="H110" s="76">
        <v>42451</v>
      </c>
      <c r="I110" s="76">
        <v>42459</v>
      </c>
      <c r="J110" s="81">
        <f>K110+L110+M110</f>
        <v>0.03</v>
      </c>
      <c r="K110" s="78"/>
      <c r="L110" s="78"/>
      <c r="M110" s="81">
        <f>N110+O110+V110+Z110+AB110+AD110</f>
        <v>0.03</v>
      </c>
      <c r="N110" s="95">
        <v>0.03</v>
      </c>
      <c r="O110" s="77"/>
      <c r="P110" s="81"/>
      <c r="Q110" s="80">
        <f>N110+O110+P110</f>
        <v>0.03</v>
      </c>
      <c r="R110" s="81">
        <f>+N110*0.9952</f>
        <v>0.029855999999999997</v>
      </c>
      <c r="S110" s="82"/>
      <c r="T110" s="81"/>
      <c r="U110" s="81">
        <f>R110+S110+T110</f>
        <v>0.029855999999999997</v>
      </c>
      <c r="V110" s="82"/>
      <c r="W110" s="78"/>
      <c r="X110" s="78"/>
      <c r="Y110" s="78"/>
      <c r="Z110" s="81"/>
      <c r="AA110" s="81"/>
      <c r="AB110" s="78"/>
      <c r="AC110" s="78"/>
      <c r="AD110" s="81"/>
      <c r="AE110" s="106"/>
      <c r="AF110" s="78"/>
      <c r="AH110" s="56"/>
      <c r="AI110" s="47"/>
      <c r="AJ110" s="110"/>
    </row>
    <row r="111" spans="1:36" s="46" customFormat="1" ht="15" outlineLevel="2">
      <c r="A111" s="74" t="s">
        <v>146</v>
      </c>
      <c r="B111" s="75" t="s">
        <v>147</v>
      </c>
      <c r="C111" s="74" t="s">
        <v>148</v>
      </c>
      <c r="D111" s="78"/>
      <c r="E111" s="79"/>
      <c r="F111" s="78"/>
      <c r="G111" s="76">
        <v>42544</v>
      </c>
      <c r="H111" s="76">
        <v>42542</v>
      </c>
      <c r="I111" s="76">
        <v>42549</v>
      </c>
      <c r="J111" s="81">
        <f>K111+L111+M111</f>
        <v>0.04197</v>
      </c>
      <c r="K111" s="78"/>
      <c r="L111" s="78"/>
      <c r="M111" s="81">
        <f>N111+O111+V111+Z111+AB111+AD111</f>
        <v>0.04197</v>
      </c>
      <c r="N111" s="95">
        <v>0.04197</v>
      </c>
      <c r="O111" s="77"/>
      <c r="P111" s="81"/>
      <c r="Q111" s="80">
        <f>N111+O111+P111</f>
        <v>0.04197</v>
      </c>
      <c r="R111" s="81">
        <f>+N111*0.9952</f>
        <v>0.041768544</v>
      </c>
      <c r="S111" s="82"/>
      <c r="T111" s="81"/>
      <c r="U111" s="81">
        <f>R111+S111+T111</f>
        <v>0.041768544</v>
      </c>
      <c r="V111" s="88"/>
      <c r="W111" s="78"/>
      <c r="X111" s="78"/>
      <c r="Y111" s="78"/>
      <c r="Z111" s="81"/>
      <c r="AA111" s="81"/>
      <c r="AB111" s="78"/>
      <c r="AC111" s="78"/>
      <c r="AD111" s="81"/>
      <c r="AE111" s="106"/>
      <c r="AF111" s="78"/>
      <c r="AH111" s="56"/>
      <c r="AI111" s="47"/>
      <c r="AJ111" s="110"/>
    </row>
    <row r="112" spans="1:36" s="46" customFormat="1" ht="15" outlineLevel="2">
      <c r="A112" s="74" t="s">
        <v>146</v>
      </c>
      <c r="B112" s="75" t="s">
        <v>147</v>
      </c>
      <c r="C112" s="74" t="s">
        <v>148</v>
      </c>
      <c r="D112" s="78"/>
      <c r="E112" s="79"/>
      <c r="F112" s="78"/>
      <c r="G112" s="76">
        <v>42635</v>
      </c>
      <c r="H112" s="76">
        <v>42633</v>
      </c>
      <c r="I112" s="76">
        <v>42640</v>
      </c>
      <c r="J112" s="81">
        <f>K112+L112+M112</f>
        <v>0.03569</v>
      </c>
      <c r="K112" s="78"/>
      <c r="L112" s="78"/>
      <c r="M112" s="81">
        <f>N112+O112+V112+Z112+AB112+AD112</f>
        <v>0.03569</v>
      </c>
      <c r="N112" s="95">
        <v>0.03569</v>
      </c>
      <c r="O112" s="77"/>
      <c r="P112" s="81"/>
      <c r="Q112" s="80">
        <f>N112+O112+P112</f>
        <v>0.03569</v>
      </c>
      <c r="R112" s="81">
        <f>+N112*0.9952</f>
        <v>0.035518688</v>
      </c>
      <c r="S112" s="82"/>
      <c r="T112" s="81"/>
      <c r="U112" s="81">
        <f>R112+S112+T112</f>
        <v>0.035518688</v>
      </c>
      <c r="V112" s="88"/>
      <c r="W112" s="78"/>
      <c r="X112" s="78"/>
      <c r="Y112" s="78"/>
      <c r="Z112" s="81"/>
      <c r="AA112" s="81"/>
      <c r="AB112" s="78"/>
      <c r="AC112" s="78"/>
      <c r="AD112" s="81"/>
      <c r="AE112" s="106"/>
      <c r="AF112" s="78"/>
      <c r="AH112" s="56"/>
      <c r="AI112" s="47"/>
      <c r="AJ112" s="110"/>
    </row>
    <row r="113" spans="1:36" s="46" customFormat="1" ht="15" outlineLevel="2">
      <c r="A113" s="74" t="s">
        <v>146</v>
      </c>
      <c r="B113" s="75" t="s">
        <v>147</v>
      </c>
      <c r="C113" s="74" t="s">
        <v>148</v>
      </c>
      <c r="D113" s="78"/>
      <c r="E113" s="79"/>
      <c r="F113" s="78"/>
      <c r="G113" s="76">
        <v>42726</v>
      </c>
      <c r="H113" s="76">
        <v>42724</v>
      </c>
      <c r="I113" s="76">
        <v>42732</v>
      </c>
      <c r="J113" s="81">
        <f>K113+L113+M113</f>
        <v>0.24605</v>
      </c>
      <c r="K113" s="78"/>
      <c r="L113" s="78"/>
      <c r="M113" s="81">
        <f>N113+O113+V113+Z113+AB113+AD113</f>
        <v>0.24605</v>
      </c>
      <c r="N113" s="95">
        <v>0.24605</v>
      </c>
      <c r="O113" s="77"/>
      <c r="P113" s="81"/>
      <c r="Q113" s="80">
        <f>N113+O113+P113</f>
        <v>0.24605</v>
      </c>
      <c r="R113" s="81">
        <f>+N113*0.9952</f>
        <v>0.24486896</v>
      </c>
      <c r="S113" s="82"/>
      <c r="T113" s="81"/>
      <c r="U113" s="81">
        <f>R113+S113+T113</f>
        <v>0.24486896</v>
      </c>
      <c r="V113" s="88"/>
      <c r="W113" s="78"/>
      <c r="X113" s="78"/>
      <c r="Y113" s="78"/>
      <c r="Z113" s="81"/>
      <c r="AA113" s="81"/>
      <c r="AB113" s="78"/>
      <c r="AC113" s="78"/>
      <c r="AD113" s="81"/>
      <c r="AE113" s="106"/>
      <c r="AF113" s="78"/>
      <c r="AH113" s="56"/>
      <c r="AI113" s="47"/>
      <c r="AJ113" s="110"/>
    </row>
    <row r="114" spans="1:36" s="46" customFormat="1" ht="15" outlineLevel="1">
      <c r="A114" s="121" t="s">
        <v>191</v>
      </c>
      <c r="B114" s="75"/>
      <c r="C114" s="74"/>
      <c r="D114" s="83"/>
      <c r="E114" s="84"/>
      <c r="F114" s="83"/>
      <c r="G114" s="76"/>
      <c r="H114" s="76"/>
      <c r="I114" s="76"/>
      <c r="J114" s="86"/>
      <c r="K114" s="83"/>
      <c r="L114" s="83"/>
      <c r="M114" s="86">
        <f>SUBTOTAL(9,M110:M113)</f>
        <v>0.35370999999999997</v>
      </c>
      <c r="N114" s="95"/>
      <c r="O114" s="77"/>
      <c r="P114" s="86"/>
      <c r="Q114" s="85">
        <f>SUBTOTAL(9,Q110:Q113)</f>
        <v>0.35370999999999997</v>
      </c>
      <c r="R114" s="86"/>
      <c r="S114" s="87"/>
      <c r="T114" s="86"/>
      <c r="U114" s="86"/>
      <c r="V114" s="88"/>
      <c r="W114" s="83"/>
      <c r="X114" s="83"/>
      <c r="Y114" s="83"/>
      <c r="Z114" s="86"/>
      <c r="AA114" s="86"/>
      <c r="AB114" s="83"/>
      <c r="AC114" s="83"/>
      <c r="AD114" s="86"/>
      <c r="AE114" s="107"/>
      <c r="AF114" s="83"/>
      <c r="AH114" s="56"/>
      <c r="AI114" s="47"/>
      <c r="AJ114" s="110"/>
    </row>
    <row r="115" spans="1:36" s="46" customFormat="1" ht="15" outlineLevel="2">
      <c r="A115" s="74" t="s">
        <v>149</v>
      </c>
      <c r="B115" s="75">
        <v>254939234</v>
      </c>
      <c r="C115" s="74" t="s">
        <v>150</v>
      </c>
      <c r="D115" s="78"/>
      <c r="E115" s="79"/>
      <c r="F115" s="78"/>
      <c r="G115" s="76">
        <v>42671</v>
      </c>
      <c r="H115" s="76">
        <v>42674</v>
      </c>
      <c r="I115" s="76">
        <v>42674</v>
      </c>
      <c r="J115" s="81">
        <f>K115+L115+M115</f>
        <v>4.31255097</v>
      </c>
      <c r="K115" s="78"/>
      <c r="L115" s="78"/>
      <c r="M115" s="81">
        <f>N115+O115+V115+Z115+AB115+AD115</f>
        <v>4.31255097</v>
      </c>
      <c r="N115" s="95">
        <v>4.31255097</v>
      </c>
      <c r="O115" s="77"/>
      <c r="P115" s="81"/>
      <c r="Q115" s="80">
        <f>N115+O115+P115</f>
        <v>4.31255097</v>
      </c>
      <c r="R115" s="81">
        <f>N115*0</f>
        <v>0</v>
      </c>
      <c r="S115" s="82"/>
      <c r="T115" s="81"/>
      <c r="U115" s="81">
        <f>R115+S115+T115</f>
        <v>0</v>
      </c>
      <c r="V115" s="88"/>
      <c r="W115" s="78"/>
      <c r="X115" s="78"/>
      <c r="Y115" s="78"/>
      <c r="Z115" s="81"/>
      <c r="AA115" s="81"/>
      <c r="AB115" s="78"/>
      <c r="AC115" s="78"/>
      <c r="AD115" s="81"/>
      <c r="AE115" s="106"/>
      <c r="AF115" s="78"/>
      <c r="AH115" s="56"/>
      <c r="AI115" s="47"/>
      <c r="AJ115" s="110"/>
    </row>
    <row r="116" spans="1:36" s="46" customFormat="1" ht="15" outlineLevel="2">
      <c r="A116" s="74" t="s">
        <v>149</v>
      </c>
      <c r="B116" s="75">
        <v>254939234</v>
      </c>
      <c r="C116" s="74" t="s">
        <v>150</v>
      </c>
      <c r="D116" s="78"/>
      <c r="E116" s="79"/>
      <c r="F116" s="78"/>
      <c r="G116" s="76">
        <v>42734</v>
      </c>
      <c r="H116" s="76">
        <v>42738</v>
      </c>
      <c r="I116" s="76">
        <v>42738</v>
      </c>
      <c r="J116" s="81">
        <f>K116+L116+M116</f>
        <v>0.16642868</v>
      </c>
      <c r="K116" s="78"/>
      <c r="L116" s="78"/>
      <c r="M116" s="81">
        <f>N116+O116+V116+Z116+AB116+AD116</f>
        <v>0.16642868</v>
      </c>
      <c r="N116" s="95">
        <v>0.16642868</v>
      </c>
      <c r="O116" s="77"/>
      <c r="P116" s="81"/>
      <c r="Q116" s="80">
        <f>N116+O116+P116</f>
        <v>0.16642868</v>
      </c>
      <c r="R116" s="81">
        <f>N116*0</f>
        <v>0</v>
      </c>
      <c r="S116" s="82"/>
      <c r="T116" s="81"/>
      <c r="U116" s="81">
        <f>R116+S116+T116</f>
        <v>0</v>
      </c>
      <c r="V116" s="88"/>
      <c r="W116" s="78"/>
      <c r="X116" s="78"/>
      <c r="Y116" s="78"/>
      <c r="Z116" s="81"/>
      <c r="AA116" s="81"/>
      <c r="AB116" s="78"/>
      <c r="AC116" s="78"/>
      <c r="AD116" s="81"/>
      <c r="AE116" s="106"/>
      <c r="AF116" s="78"/>
      <c r="AH116" s="56"/>
      <c r="AI116" s="47"/>
      <c r="AJ116" s="110"/>
    </row>
    <row r="117" spans="1:36" s="46" customFormat="1" ht="15" outlineLevel="1">
      <c r="A117" s="121" t="s">
        <v>192</v>
      </c>
      <c r="B117" s="75"/>
      <c r="C117" s="74"/>
      <c r="D117" s="83"/>
      <c r="E117" s="84"/>
      <c r="F117" s="83"/>
      <c r="G117" s="76"/>
      <c r="H117" s="76"/>
      <c r="I117" s="76"/>
      <c r="J117" s="86"/>
      <c r="K117" s="83"/>
      <c r="L117" s="83"/>
      <c r="M117" s="86">
        <f>SUBTOTAL(9,M115:M116)</f>
        <v>4.47897965</v>
      </c>
      <c r="N117" s="95"/>
      <c r="O117" s="77"/>
      <c r="P117" s="86"/>
      <c r="Q117" s="85">
        <f>SUBTOTAL(9,Q115:Q116)</f>
        <v>4.47897965</v>
      </c>
      <c r="R117" s="86"/>
      <c r="S117" s="87"/>
      <c r="T117" s="86"/>
      <c r="U117" s="86"/>
      <c r="V117" s="88"/>
      <c r="W117" s="83"/>
      <c r="X117" s="83"/>
      <c r="Y117" s="83"/>
      <c r="Z117" s="86"/>
      <c r="AA117" s="86"/>
      <c r="AB117" s="83"/>
      <c r="AC117" s="83"/>
      <c r="AD117" s="86"/>
      <c r="AE117" s="107"/>
      <c r="AF117" s="83"/>
      <c r="AH117" s="56"/>
      <c r="AI117" s="47"/>
      <c r="AJ117" s="110"/>
    </row>
    <row r="118" spans="1:36" s="46" customFormat="1" ht="15" outlineLevel="2">
      <c r="A118" s="74" t="s">
        <v>151</v>
      </c>
      <c r="B118" s="75">
        <v>254939291</v>
      </c>
      <c r="C118" s="74" t="s">
        <v>152</v>
      </c>
      <c r="D118" s="78"/>
      <c r="E118" s="79"/>
      <c r="F118" s="78"/>
      <c r="G118" s="76">
        <v>42671</v>
      </c>
      <c r="H118" s="76">
        <v>42674</v>
      </c>
      <c r="I118" s="76">
        <v>42674</v>
      </c>
      <c r="J118" s="81">
        <f>K118+L118+M118</f>
        <v>2.7464943999999996</v>
      </c>
      <c r="K118" s="78"/>
      <c r="L118" s="78"/>
      <c r="M118" s="81">
        <f>N118+O118+V118+Z118+AB118+AD118</f>
        <v>2.7464943999999996</v>
      </c>
      <c r="N118" s="95">
        <v>0.5033044</v>
      </c>
      <c r="O118" s="77">
        <v>0.05477</v>
      </c>
      <c r="P118" s="81"/>
      <c r="Q118" s="80">
        <f>N118+O118+P118</f>
        <v>0.5580744</v>
      </c>
      <c r="R118" s="81">
        <f>N118*0</f>
        <v>0</v>
      </c>
      <c r="S118" s="82">
        <f>O118*0</f>
        <v>0</v>
      </c>
      <c r="T118" s="81"/>
      <c r="U118" s="81">
        <f>R118+S118+T118</f>
        <v>0</v>
      </c>
      <c r="V118" s="88">
        <v>2.18842</v>
      </c>
      <c r="W118" s="78"/>
      <c r="X118" s="78"/>
      <c r="Y118" s="78"/>
      <c r="Z118" s="81"/>
      <c r="AA118" s="81"/>
      <c r="AB118" s="78"/>
      <c r="AC118" s="78"/>
      <c r="AD118" s="81"/>
      <c r="AE118" s="106"/>
      <c r="AF118" s="78"/>
      <c r="AH118" s="56"/>
      <c r="AI118" s="47"/>
      <c r="AJ118" s="110"/>
    </row>
    <row r="119" spans="1:36" s="46" customFormat="1" ht="15" outlineLevel="1">
      <c r="A119" s="121" t="s">
        <v>193</v>
      </c>
      <c r="B119" s="75"/>
      <c r="C119" s="74"/>
      <c r="D119" s="83"/>
      <c r="E119" s="84"/>
      <c r="F119" s="83"/>
      <c r="G119" s="76"/>
      <c r="H119" s="76"/>
      <c r="I119" s="76"/>
      <c r="J119" s="86"/>
      <c r="K119" s="83"/>
      <c r="L119" s="83"/>
      <c r="M119" s="86">
        <f>SUBTOTAL(9,M118:M118)</f>
        <v>2.7464943999999996</v>
      </c>
      <c r="N119" s="95"/>
      <c r="O119" s="77"/>
      <c r="P119" s="86"/>
      <c r="Q119" s="85">
        <f>SUBTOTAL(9,Q118:Q118)</f>
        <v>0.5580744</v>
      </c>
      <c r="R119" s="86"/>
      <c r="S119" s="87"/>
      <c r="T119" s="86"/>
      <c r="U119" s="86"/>
      <c r="V119" s="88"/>
      <c r="W119" s="83"/>
      <c r="X119" s="83"/>
      <c r="Y119" s="83"/>
      <c r="Z119" s="86"/>
      <c r="AA119" s="86"/>
      <c r="AB119" s="83"/>
      <c r="AC119" s="83"/>
      <c r="AD119" s="86"/>
      <c r="AE119" s="107"/>
      <c r="AF119" s="83"/>
      <c r="AH119" s="56"/>
      <c r="AI119" s="47"/>
      <c r="AJ119" s="110"/>
    </row>
    <row r="120" spans="1:36" s="46" customFormat="1" ht="15" outlineLevel="2">
      <c r="A120" s="74" t="s">
        <v>153</v>
      </c>
      <c r="B120" s="75">
        <v>254939283</v>
      </c>
      <c r="C120" s="74" t="s">
        <v>154</v>
      </c>
      <c r="D120" s="78"/>
      <c r="E120" s="79"/>
      <c r="F120" s="78"/>
      <c r="G120" s="76">
        <v>42671</v>
      </c>
      <c r="H120" s="76">
        <v>42674</v>
      </c>
      <c r="I120" s="76">
        <v>42674</v>
      </c>
      <c r="J120" s="81">
        <f>K120+L120+M120</f>
        <v>2.42435383</v>
      </c>
      <c r="K120" s="78"/>
      <c r="L120" s="78"/>
      <c r="M120" s="81">
        <f>N120+O120+V120+Z120+AB120+AD120</f>
        <v>2.42435383</v>
      </c>
      <c r="N120" s="95">
        <v>0.18116383</v>
      </c>
      <c r="O120" s="77">
        <v>0.05477</v>
      </c>
      <c r="P120" s="81"/>
      <c r="Q120" s="80">
        <f>N120+O120+P120</f>
        <v>0.23593383</v>
      </c>
      <c r="R120" s="81">
        <f>N120*0</f>
        <v>0</v>
      </c>
      <c r="S120" s="82">
        <f>O120*0</f>
        <v>0</v>
      </c>
      <c r="T120" s="81"/>
      <c r="U120" s="81">
        <f>R120+S120+T120</f>
        <v>0</v>
      </c>
      <c r="V120" s="88">
        <v>2.18842</v>
      </c>
      <c r="W120" s="78"/>
      <c r="X120" s="78"/>
      <c r="Y120" s="78"/>
      <c r="Z120" s="81"/>
      <c r="AA120" s="81"/>
      <c r="AB120" s="78"/>
      <c r="AC120" s="78"/>
      <c r="AD120" s="81"/>
      <c r="AE120" s="106"/>
      <c r="AF120" s="78"/>
      <c r="AH120" s="56"/>
      <c r="AI120" s="47"/>
      <c r="AJ120" s="110"/>
    </row>
    <row r="121" spans="1:36" s="46" customFormat="1" ht="15" outlineLevel="1">
      <c r="A121" s="121" t="s">
        <v>194</v>
      </c>
      <c r="B121" s="75"/>
      <c r="C121" s="74"/>
      <c r="D121" s="83"/>
      <c r="E121" s="84"/>
      <c r="F121" s="83"/>
      <c r="G121" s="76"/>
      <c r="H121" s="76"/>
      <c r="I121" s="76"/>
      <c r="J121" s="86"/>
      <c r="K121" s="83"/>
      <c r="L121" s="83"/>
      <c r="M121" s="86">
        <f>SUBTOTAL(9,M120:M120)</f>
        <v>2.42435383</v>
      </c>
      <c r="N121" s="95"/>
      <c r="O121" s="77"/>
      <c r="P121" s="86"/>
      <c r="Q121" s="85">
        <f>SUBTOTAL(9,Q120:Q120)</f>
        <v>0.23593383</v>
      </c>
      <c r="R121" s="86"/>
      <c r="S121" s="87"/>
      <c r="T121" s="86"/>
      <c r="U121" s="86"/>
      <c r="V121" s="88"/>
      <c r="W121" s="83"/>
      <c r="X121" s="83"/>
      <c r="Y121" s="83"/>
      <c r="Z121" s="86"/>
      <c r="AA121" s="86"/>
      <c r="AB121" s="83"/>
      <c r="AC121" s="83"/>
      <c r="AD121" s="86"/>
      <c r="AE121" s="107"/>
      <c r="AF121" s="83"/>
      <c r="AH121" s="56"/>
      <c r="AI121" s="47"/>
      <c r="AJ121" s="110"/>
    </row>
    <row r="122" spans="1:36" s="46" customFormat="1" ht="15" outlineLevel="2">
      <c r="A122" s="74" t="s">
        <v>155</v>
      </c>
      <c r="B122" s="75">
        <v>254939275</v>
      </c>
      <c r="C122" s="74" t="s">
        <v>156</v>
      </c>
      <c r="D122" s="78"/>
      <c r="E122" s="79"/>
      <c r="F122" s="78"/>
      <c r="G122" s="76">
        <v>42671</v>
      </c>
      <c r="H122" s="76">
        <v>42674</v>
      </c>
      <c r="I122" s="76">
        <v>42674</v>
      </c>
      <c r="J122" s="81">
        <f>K122+L122+M122</f>
        <v>2.8528840499999997</v>
      </c>
      <c r="K122" s="78"/>
      <c r="L122" s="78"/>
      <c r="M122" s="81">
        <f>N122+O122+V122+Z122+AB122+AD122</f>
        <v>2.8528840499999997</v>
      </c>
      <c r="N122" s="95">
        <v>0.60969405</v>
      </c>
      <c r="O122" s="77">
        <v>0.05477</v>
      </c>
      <c r="P122" s="81"/>
      <c r="Q122" s="80">
        <f>N122+O122+P122</f>
        <v>0.66446405</v>
      </c>
      <c r="R122" s="81">
        <f>N122*0</f>
        <v>0</v>
      </c>
      <c r="S122" s="82">
        <f>O122*0</f>
        <v>0</v>
      </c>
      <c r="T122" s="81"/>
      <c r="U122" s="81">
        <f>R122+S122+T122</f>
        <v>0</v>
      </c>
      <c r="V122" s="88">
        <v>2.18842</v>
      </c>
      <c r="W122" s="78"/>
      <c r="X122" s="78"/>
      <c r="Y122" s="78"/>
      <c r="Z122" s="81"/>
      <c r="AA122" s="81"/>
      <c r="AB122" s="78"/>
      <c r="AC122" s="78"/>
      <c r="AD122" s="81"/>
      <c r="AE122" s="106"/>
      <c r="AF122" s="78"/>
      <c r="AH122" s="56"/>
      <c r="AI122" s="47"/>
      <c r="AJ122" s="110"/>
    </row>
    <row r="123" spans="1:36" s="46" customFormat="1" ht="15" outlineLevel="1">
      <c r="A123" s="121" t="s">
        <v>195</v>
      </c>
      <c r="B123" s="75"/>
      <c r="C123" s="74"/>
      <c r="D123" s="83"/>
      <c r="E123" s="84"/>
      <c r="F123" s="83"/>
      <c r="G123" s="76"/>
      <c r="H123" s="76"/>
      <c r="I123" s="76"/>
      <c r="J123" s="86"/>
      <c r="K123" s="83"/>
      <c r="L123" s="83"/>
      <c r="M123" s="86">
        <f>SUBTOTAL(9,M122:M122)</f>
        <v>2.8528840499999997</v>
      </c>
      <c r="N123" s="95"/>
      <c r="O123" s="77"/>
      <c r="P123" s="86"/>
      <c r="Q123" s="85">
        <f>SUBTOTAL(9,Q122:Q122)</f>
        <v>0.66446405</v>
      </c>
      <c r="R123" s="86"/>
      <c r="S123" s="87"/>
      <c r="T123" s="86"/>
      <c r="U123" s="86"/>
      <c r="V123" s="88"/>
      <c r="W123" s="83"/>
      <c r="X123" s="83"/>
      <c r="Y123" s="83"/>
      <c r="Z123" s="86"/>
      <c r="AA123" s="86"/>
      <c r="AB123" s="83"/>
      <c r="AC123" s="83"/>
      <c r="AD123" s="86"/>
      <c r="AE123" s="107"/>
      <c r="AF123" s="83"/>
      <c r="AH123" s="56"/>
      <c r="AI123" s="47"/>
      <c r="AJ123" s="110"/>
    </row>
    <row r="124" spans="1:36" s="46" customFormat="1" ht="15" outlineLevel="2">
      <c r="A124" s="74" t="s">
        <v>157</v>
      </c>
      <c r="B124" s="75">
        <v>254939127</v>
      </c>
      <c r="C124" s="74" t="s">
        <v>158</v>
      </c>
      <c r="D124" s="78"/>
      <c r="E124" s="79"/>
      <c r="F124" s="78"/>
      <c r="G124" s="76">
        <v>42475</v>
      </c>
      <c r="H124" s="76">
        <v>42478</v>
      </c>
      <c r="I124" s="76">
        <v>42478</v>
      </c>
      <c r="J124" s="81">
        <f aca="true" t="shared" si="17" ref="J124:J132">K124+L124+M124</f>
        <v>0.15191646</v>
      </c>
      <c r="K124" s="78"/>
      <c r="L124" s="78"/>
      <c r="M124" s="81">
        <f aca="true" t="shared" si="18" ref="M124:M132">N124+O124+V124+Z124+AB124+AD124</f>
        <v>0.15191646</v>
      </c>
      <c r="N124" s="95">
        <v>0.15191646</v>
      </c>
      <c r="O124" s="77"/>
      <c r="P124" s="81"/>
      <c r="Q124" s="80">
        <f aca="true" t="shared" si="19" ref="Q124:Q132">N124+O124+P124</f>
        <v>0.15191646</v>
      </c>
      <c r="R124" s="81">
        <f aca="true" t="shared" si="20" ref="R124:R132">N124*0</f>
        <v>0</v>
      </c>
      <c r="S124" s="82"/>
      <c r="T124" s="81"/>
      <c r="U124" s="81">
        <f aca="true" t="shared" si="21" ref="U124:U132">R124+S124+T124</f>
        <v>0</v>
      </c>
      <c r="V124" s="88"/>
      <c r="W124" s="78"/>
      <c r="X124" s="78"/>
      <c r="Y124" s="78"/>
      <c r="Z124" s="81"/>
      <c r="AA124" s="81"/>
      <c r="AB124" s="78"/>
      <c r="AC124" s="78"/>
      <c r="AD124" s="81"/>
      <c r="AE124" s="106"/>
      <c r="AF124" s="78"/>
      <c r="AH124" s="56"/>
      <c r="AI124" s="47"/>
      <c r="AJ124" s="110"/>
    </row>
    <row r="125" spans="1:36" s="46" customFormat="1" ht="15" outlineLevel="2">
      <c r="A125" s="74" t="s">
        <v>157</v>
      </c>
      <c r="B125" s="75">
        <v>254939127</v>
      </c>
      <c r="C125" s="74" t="s">
        <v>158</v>
      </c>
      <c r="D125" s="78"/>
      <c r="E125" s="79"/>
      <c r="F125" s="78"/>
      <c r="G125" s="76">
        <v>42506</v>
      </c>
      <c r="H125" s="76">
        <v>42507</v>
      </c>
      <c r="I125" s="76">
        <v>42507</v>
      </c>
      <c r="J125" s="81">
        <f t="shared" si="17"/>
        <v>0.06055999</v>
      </c>
      <c r="K125" s="78"/>
      <c r="L125" s="78"/>
      <c r="M125" s="81">
        <f t="shared" si="18"/>
        <v>0.06055999</v>
      </c>
      <c r="N125" s="95">
        <v>0.06055999</v>
      </c>
      <c r="O125" s="77"/>
      <c r="P125" s="81"/>
      <c r="Q125" s="80">
        <f t="shared" si="19"/>
        <v>0.06055999</v>
      </c>
      <c r="R125" s="81">
        <f t="shared" si="20"/>
        <v>0</v>
      </c>
      <c r="S125" s="82"/>
      <c r="T125" s="81"/>
      <c r="U125" s="81">
        <f t="shared" si="21"/>
        <v>0</v>
      </c>
      <c r="V125" s="88"/>
      <c r="W125" s="78"/>
      <c r="X125" s="78"/>
      <c r="Y125" s="78"/>
      <c r="Z125" s="81"/>
      <c r="AA125" s="81"/>
      <c r="AB125" s="78"/>
      <c r="AC125" s="78"/>
      <c r="AD125" s="81"/>
      <c r="AE125" s="106"/>
      <c r="AF125" s="78"/>
      <c r="AH125" s="56"/>
      <c r="AI125" s="47"/>
      <c r="AJ125" s="110"/>
    </row>
    <row r="126" spans="1:36" s="46" customFormat="1" ht="15" outlineLevel="2">
      <c r="A126" s="74" t="s">
        <v>157</v>
      </c>
      <c r="B126" s="75">
        <v>254939127</v>
      </c>
      <c r="C126" s="74" t="s">
        <v>158</v>
      </c>
      <c r="D126" s="78"/>
      <c r="E126" s="79"/>
      <c r="F126" s="78"/>
      <c r="G126" s="76">
        <v>42536</v>
      </c>
      <c r="H126" s="76">
        <v>42537</v>
      </c>
      <c r="I126" s="76">
        <v>42537</v>
      </c>
      <c r="J126" s="81">
        <f t="shared" si="17"/>
        <v>0.06091359</v>
      </c>
      <c r="K126" s="78"/>
      <c r="L126" s="78"/>
      <c r="M126" s="81">
        <f t="shared" si="18"/>
        <v>0.06091359</v>
      </c>
      <c r="N126" s="95">
        <v>0.06091359</v>
      </c>
      <c r="O126" s="77"/>
      <c r="P126" s="81"/>
      <c r="Q126" s="80">
        <f t="shared" si="19"/>
        <v>0.06091359</v>
      </c>
      <c r="R126" s="81">
        <f t="shared" si="20"/>
        <v>0</v>
      </c>
      <c r="S126" s="82"/>
      <c r="T126" s="81"/>
      <c r="U126" s="81">
        <f t="shared" si="21"/>
        <v>0</v>
      </c>
      <c r="V126" s="88"/>
      <c r="W126" s="78"/>
      <c r="X126" s="78"/>
      <c r="Y126" s="78"/>
      <c r="Z126" s="81"/>
      <c r="AA126" s="81"/>
      <c r="AB126" s="78"/>
      <c r="AC126" s="78"/>
      <c r="AD126" s="81"/>
      <c r="AE126" s="106"/>
      <c r="AF126" s="78"/>
      <c r="AH126" s="56"/>
      <c r="AI126" s="47"/>
      <c r="AJ126" s="110"/>
    </row>
    <row r="127" spans="1:36" s="46" customFormat="1" ht="15" outlineLevel="2">
      <c r="A127" s="74" t="s">
        <v>157</v>
      </c>
      <c r="B127" s="75">
        <v>254939127</v>
      </c>
      <c r="C127" s="74" t="s">
        <v>158</v>
      </c>
      <c r="D127" s="78"/>
      <c r="E127" s="79"/>
      <c r="F127" s="78"/>
      <c r="G127" s="76">
        <v>42597</v>
      </c>
      <c r="H127" s="76">
        <v>42598</v>
      </c>
      <c r="I127" s="76">
        <v>42598</v>
      </c>
      <c r="J127" s="81">
        <f t="shared" si="17"/>
        <v>0.05043886</v>
      </c>
      <c r="K127" s="78"/>
      <c r="L127" s="78"/>
      <c r="M127" s="81">
        <f t="shared" si="18"/>
        <v>0.05043886</v>
      </c>
      <c r="N127" s="95">
        <v>0.05043886</v>
      </c>
      <c r="O127" s="77"/>
      <c r="P127" s="81"/>
      <c r="Q127" s="80">
        <f t="shared" si="19"/>
        <v>0.05043886</v>
      </c>
      <c r="R127" s="81">
        <f t="shared" si="20"/>
        <v>0</v>
      </c>
      <c r="S127" s="82"/>
      <c r="T127" s="81"/>
      <c r="U127" s="81">
        <f t="shared" si="21"/>
        <v>0</v>
      </c>
      <c r="V127" s="88"/>
      <c r="W127" s="78"/>
      <c r="X127" s="78"/>
      <c r="Y127" s="78"/>
      <c r="Z127" s="81"/>
      <c r="AA127" s="81"/>
      <c r="AB127" s="78"/>
      <c r="AC127" s="78"/>
      <c r="AD127" s="81"/>
      <c r="AE127" s="106"/>
      <c r="AF127" s="78"/>
      <c r="AH127" s="56"/>
      <c r="AI127" s="47"/>
      <c r="AJ127" s="110"/>
    </row>
    <row r="128" spans="1:36" s="46" customFormat="1" ht="15" outlineLevel="2">
      <c r="A128" s="74" t="s">
        <v>157</v>
      </c>
      <c r="B128" s="75">
        <v>254939127</v>
      </c>
      <c r="C128" s="74" t="s">
        <v>158</v>
      </c>
      <c r="D128" s="78"/>
      <c r="E128" s="79"/>
      <c r="F128" s="78"/>
      <c r="G128" s="76">
        <v>42628</v>
      </c>
      <c r="H128" s="76">
        <v>42629</v>
      </c>
      <c r="I128" s="76">
        <v>42629</v>
      </c>
      <c r="J128" s="81">
        <f t="shared" si="17"/>
        <v>0.06204868</v>
      </c>
      <c r="K128" s="78"/>
      <c r="L128" s="78"/>
      <c r="M128" s="81">
        <f t="shared" si="18"/>
        <v>0.06204868</v>
      </c>
      <c r="N128" s="95">
        <v>0.06204868</v>
      </c>
      <c r="O128" s="77"/>
      <c r="P128" s="81"/>
      <c r="Q128" s="80">
        <f t="shared" si="19"/>
        <v>0.06204868</v>
      </c>
      <c r="R128" s="81">
        <f t="shared" si="20"/>
        <v>0</v>
      </c>
      <c r="S128" s="82"/>
      <c r="T128" s="81"/>
      <c r="U128" s="81">
        <f t="shared" si="21"/>
        <v>0</v>
      </c>
      <c r="V128" s="87"/>
      <c r="W128" s="78"/>
      <c r="X128" s="78"/>
      <c r="Y128" s="78"/>
      <c r="Z128" s="81"/>
      <c r="AA128" s="81"/>
      <c r="AB128" s="78"/>
      <c r="AC128" s="78"/>
      <c r="AD128" s="81"/>
      <c r="AE128" s="106"/>
      <c r="AF128" s="78"/>
      <c r="AH128" s="56"/>
      <c r="AI128" s="47"/>
      <c r="AJ128" s="110"/>
    </row>
    <row r="129" spans="1:36" s="46" customFormat="1" ht="15" outlineLevel="2">
      <c r="A129" s="74" t="s">
        <v>157</v>
      </c>
      <c r="B129" s="75">
        <v>254939127</v>
      </c>
      <c r="C129" s="74" t="s">
        <v>158</v>
      </c>
      <c r="D129" s="78"/>
      <c r="E129" s="79"/>
      <c r="F129" s="78"/>
      <c r="G129" s="76">
        <v>42660</v>
      </c>
      <c r="H129" s="76">
        <v>42661</v>
      </c>
      <c r="I129" s="76">
        <v>42661</v>
      </c>
      <c r="J129" s="81">
        <f t="shared" si="17"/>
        <v>0.06307903</v>
      </c>
      <c r="K129" s="78"/>
      <c r="L129" s="78"/>
      <c r="M129" s="81">
        <f t="shared" si="18"/>
        <v>0.06307903</v>
      </c>
      <c r="N129" s="95">
        <v>0.06307903</v>
      </c>
      <c r="O129" s="77"/>
      <c r="P129" s="81"/>
      <c r="Q129" s="80">
        <f t="shared" si="19"/>
        <v>0.06307903</v>
      </c>
      <c r="R129" s="81">
        <f t="shared" si="20"/>
        <v>0</v>
      </c>
      <c r="S129" s="82"/>
      <c r="T129" s="81"/>
      <c r="U129" s="81">
        <f t="shared" si="21"/>
        <v>0</v>
      </c>
      <c r="V129" s="82"/>
      <c r="W129" s="78"/>
      <c r="X129" s="78"/>
      <c r="Y129" s="78"/>
      <c r="Z129" s="81"/>
      <c r="AA129" s="81"/>
      <c r="AB129" s="78"/>
      <c r="AC129" s="78"/>
      <c r="AD129" s="81"/>
      <c r="AE129" s="106"/>
      <c r="AF129" s="78"/>
      <c r="AH129" s="56"/>
      <c r="AI129" s="47"/>
      <c r="AJ129" s="110"/>
    </row>
    <row r="130" spans="1:36" s="46" customFormat="1" ht="15" outlineLevel="2">
      <c r="A130" s="74" t="s">
        <v>157</v>
      </c>
      <c r="B130" s="75">
        <v>254939127</v>
      </c>
      <c r="C130" s="74" t="s">
        <v>158</v>
      </c>
      <c r="D130" s="78"/>
      <c r="E130" s="79"/>
      <c r="F130" s="78"/>
      <c r="G130" s="76">
        <v>42689</v>
      </c>
      <c r="H130" s="76">
        <v>42690</v>
      </c>
      <c r="I130" s="76">
        <v>42690</v>
      </c>
      <c r="J130" s="81">
        <f t="shared" si="17"/>
        <v>0.077054</v>
      </c>
      <c r="K130" s="78"/>
      <c r="L130" s="78"/>
      <c r="M130" s="81">
        <f t="shared" si="18"/>
        <v>0.077054</v>
      </c>
      <c r="N130" s="95">
        <v>0.077054</v>
      </c>
      <c r="O130" s="77"/>
      <c r="P130" s="81"/>
      <c r="Q130" s="80">
        <f t="shared" si="19"/>
        <v>0.077054</v>
      </c>
      <c r="R130" s="81">
        <f t="shared" si="20"/>
        <v>0</v>
      </c>
      <c r="S130" s="82"/>
      <c r="T130" s="81"/>
      <c r="U130" s="81">
        <f t="shared" si="21"/>
        <v>0</v>
      </c>
      <c r="V130" s="82"/>
      <c r="W130" s="78"/>
      <c r="X130" s="78"/>
      <c r="Y130" s="78"/>
      <c r="Z130" s="81"/>
      <c r="AA130" s="81"/>
      <c r="AB130" s="78"/>
      <c r="AC130" s="78"/>
      <c r="AD130" s="81"/>
      <c r="AE130" s="106"/>
      <c r="AF130" s="78"/>
      <c r="AH130" s="56"/>
      <c r="AI130" s="47"/>
      <c r="AJ130" s="110"/>
    </row>
    <row r="131" spans="1:36" s="46" customFormat="1" ht="15" outlineLevel="2">
      <c r="A131" s="74" t="s">
        <v>157</v>
      </c>
      <c r="B131" s="75">
        <v>254939127</v>
      </c>
      <c r="C131" s="74" t="s">
        <v>158</v>
      </c>
      <c r="D131" s="78"/>
      <c r="E131" s="79"/>
      <c r="F131" s="78"/>
      <c r="G131" s="76">
        <v>42704</v>
      </c>
      <c r="H131" s="76">
        <v>42705</v>
      </c>
      <c r="I131" s="76">
        <v>42705</v>
      </c>
      <c r="J131" s="81">
        <f t="shared" si="17"/>
        <v>0.24305</v>
      </c>
      <c r="K131" s="78"/>
      <c r="L131" s="78"/>
      <c r="M131" s="81">
        <f t="shared" si="18"/>
        <v>0.24305</v>
      </c>
      <c r="N131" s="95">
        <v>0</v>
      </c>
      <c r="O131" s="77">
        <v>0.24305</v>
      </c>
      <c r="P131" s="81"/>
      <c r="Q131" s="80">
        <f t="shared" si="19"/>
        <v>0.24305</v>
      </c>
      <c r="R131" s="81">
        <f t="shared" si="20"/>
        <v>0</v>
      </c>
      <c r="S131" s="82">
        <f>O131*0</f>
        <v>0</v>
      </c>
      <c r="T131" s="81"/>
      <c r="U131" s="81">
        <f t="shared" si="21"/>
        <v>0</v>
      </c>
      <c r="V131" s="82"/>
      <c r="W131" s="78"/>
      <c r="X131" s="78"/>
      <c r="Y131" s="78"/>
      <c r="Z131" s="81"/>
      <c r="AA131" s="81"/>
      <c r="AB131" s="78"/>
      <c r="AC131" s="78"/>
      <c r="AD131" s="81"/>
      <c r="AE131" s="106"/>
      <c r="AF131" s="78"/>
      <c r="AH131" s="56"/>
      <c r="AI131" s="47"/>
      <c r="AJ131" s="110"/>
    </row>
    <row r="132" spans="1:36" s="46" customFormat="1" ht="15" outlineLevel="2">
      <c r="A132" s="74" t="s">
        <v>157</v>
      </c>
      <c r="B132" s="75">
        <v>254939127</v>
      </c>
      <c r="C132" s="74" t="s">
        <v>158</v>
      </c>
      <c r="D132" s="78"/>
      <c r="E132" s="79"/>
      <c r="F132" s="78"/>
      <c r="G132" s="76">
        <v>42734</v>
      </c>
      <c r="H132" s="76">
        <v>42738</v>
      </c>
      <c r="I132" s="76">
        <v>42738</v>
      </c>
      <c r="J132" s="81">
        <f t="shared" si="17"/>
        <v>0.1230764</v>
      </c>
      <c r="K132" s="78"/>
      <c r="L132" s="78"/>
      <c r="M132" s="81">
        <f t="shared" si="18"/>
        <v>0.1230764</v>
      </c>
      <c r="N132" s="95">
        <v>0.1230764</v>
      </c>
      <c r="O132" s="77"/>
      <c r="P132" s="81"/>
      <c r="Q132" s="80">
        <f t="shared" si="19"/>
        <v>0.1230764</v>
      </c>
      <c r="R132" s="81">
        <f t="shared" si="20"/>
        <v>0</v>
      </c>
      <c r="S132" s="82"/>
      <c r="T132" s="81"/>
      <c r="U132" s="81">
        <f t="shared" si="21"/>
        <v>0</v>
      </c>
      <c r="V132" s="82"/>
      <c r="W132" s="78"/>
      <c r="X132" s="78"/>
      <c r="Y132" s="78"/>
      <c r="Z132" s="81"/>
      <c r="AA132" s="81"/>
      <c r="AB132" s="78"/>
      <c r="AC132" s="78"/>
      <c r="AD132" s="81"/>
      <c r="AE132" s="106"/>
      <c r="AF132" s="78"/>
      <c r="AH132" s="56"/>
      <c r="AI132" s="47"/>
      <c r="AJ132" s="110"/>
    </row>
    <row r="133" spans="1:36" s="46" customFormat="1" ht="15" outlineLevel="1">
      <c r="A133" s="121" t="s">
        <v>196</v>
      </c>
      <c r="B133" s="75"/>
      <c r="C133" s="74"/>
      <c r="D133" s="83"/>
      <c r="E133" s="84"/>
      <c r="F133" s="83"/>
      <c r="G133" s="76"/>
      <c r="H133" s="76"/>
      <c r="I133" s="76"/>
      <c r="J133" s="86"/>
      <c r="K133" s="83"/>
      <c r="L133" s="83"/>
      <c r="M133" s="86">
        <f>SUBTOTAL(9,M124:M132)</f>
        <v>0.8921370099999999</v>
      </c>
      <c r="N133" s="95"/>
      <c r="O133" s="77"/>
      <c r="P133" s="86"/>
      <c r="Q133" s="85">
        <f>SUBTOTAL(9,Q124:Q132)</f>
        <v>0.8921370099999999</v>
      </c>
      <c r="R133" s="86"/>
      <c r="S133" s="87"/>
      <c r="T133" s="86"/>
      <c r="U133" s="86"/>
      <c r="V133" s="87"/>
      <c r="W133" s="83"/>
      <c r="X133" s="83"/>
      <c r="Y133" s="83"/>
      <c r="Z133" s="86"/>
      <c r="AA133" s="86"/>
      <c r="AB133" s="83"/>
      <c r="AC133" s="83"/>
      <c r="AD133" s="86"/>
      <c r="AE133" s="107"/>
      <c r="AF133" s="83"/>
      <c r="AH133" s="56"/>
      <c r="AI133" s="47"/>
      <c r="AJ133" s="110"/>
    </row>
    <row r="134" spans="1:36" s="46" customFormat="1" ht="15" outlineLevel="2">
      <c r="A134" s="74" t="s">
        <v>159</v>
      </c>
      <c r="B134" s="75" t="s">
        <v>160</v>
      </c>
      <c r="C134" s="74" t="s">
        <v>161</v>
      </c>
      <c r="D134" s="78"/>
      <c r="E134" s="79"/>
      <c r="F134" s="78"/>
      <c r="G134" s="76">
        <v>42453</v>
      </c>
      <c r="H134" s="76">
        <v>42451</v>
      </c>
      <c r="I134" s="76">
        <v>42459</v>
      </c>
      <c r="J134" s="81">
        <f>K134+L134+M134</f>
        <v>0.41243</v>
      </c>
      <c r="K134" s="78"/>
      <c r="L134" s="78"/>
      <c r="M134" s="81">
        <f>N134+O134+V134+Z134+AB134+AD134</f>
        <v>0.41243</v>
      </c>
      <c r="N134" s="95">
        <v>0.41243</v>
      </c>
      <c r="O134" s="77"/>
      <c r="P134" s="81"/>
      <c r="Q134" s="80">
        <f>N134+O134+P134</f>
        <v>0.41243</v>
      </c>
      <c r="R134" s="81">
        <f>+N134*1</f>
        <v>0.41243</v>
      </c>
      <c r="S134" s="82"/>
      <c r="T134" s="81"/>
      <c r="U134" s="81">
        <f>R134+S134+T134</f>
        <v>0.41243</v>
      </c>
      <c r="V134" s="82"/>
      <c r="W134" s="78"/>
      <c r="X134" s="78"/>
      <c r="Y134" s="78"/>
      <c r="Z134" s="81"/>
      <c r="AA134" s="81"/>
      <c r="AB134" s="78"/>
      <c r="AC134" s="78"/>
      <c r="AD134" s="81"/>
      <c r="AE134" s="106"/>
      <c r="AF134" s="78"/>
      <c r="AH134" s="56"/>
      <c r="AI134" s="47"/>
      <c r="AJ134" s="110"/>
    </row>
    <row r="135" spans="1:36" s="46" customFormat="1" ht="15" outlineLevel="2">
      <c r="A135" s="74" t="s">
        <v>159</v>
      </c>
      <c r="B135" s="75" t="s">
        <v>160</v>
      </c>
      <c r="C135" s="74" t="s">
        <v>161</v>
      </c>
      <c r="D135" s="78"/>
      <c r="E135" s="79"/>
      <c r="F135" s="78"/>
      <c r="G135" s="76">
        <v>42544</v>
      </c>
      <c r="H135" s="76">
        <v>42542</v>
      </c>
      <c r="I135" s="76">
        <v>42549</v>
      </c>
      <c r="J135" s="81">
        <f>K135+L135+M135</f>
        <v>0.14623</v>
      </c>
      <c r="K135" s="78"/>
      <c r="L135" s="78"/>
      <c r="M135" s="81">
        <f>N135+O135+V135+Z135+AB135+AD135</f>
        <v>0.14623</v>
      </c>
      <c r="N135" s="95">
        <v>0.14623</v>
      </c>
      <c r="O135" s="77"/>
      <c r="P135" s="81"/>
      <c r="Q135" s="80">
        <f>N135+O135+P135</f>
        <v>0.14623</v>
      </c>
      <c r="R135" s="81">
        <f>+N135*1</f>
        <v>0.14623</v>
      </c>
      <c r="S135" s="82"/>
      <c r="T135" s="81"/>
      <c r="U135" s="81">
        <f>R135+S135+T135</f>
        <v>0.14623</v>
      </c>
      <c r="V135" s="82"/>
      <c r="W135" s="78"/>
      <c r="X135" s="78"/>
      <c r="Y135" s="78"/>
      <c r="Z135" s="81"/>
      <c r="AA135" s="81"/>
      <c r="AB135" s="78"/>
      <c r="AC135" s="78"/>
      <c r="AD135" s="81"/>
      <c r="AE135" s="106"/>
      <c r="AF135" s="78"/>
      <c r="AH135" s="56"/>
      <c r="AI135" s="47"/>
      <c r="AJ135" s="110"/>
    </row>
    <row r="136" spans="1:36" s="46" customFormat="1" ht="15" outlineLevel="2">
      <c r="A136" s="74" t="s">
        <v>159</v>
      </c>
      <c r="B136" s="75" t="s">
        <v>160</v>
      </c>
      <c r="C136" s="74" t="s">
        <v>161</v>
      </c>
      <c r="D136" s="78"/>
      <c r="E136" s="79"/>
      <c r="F136" s="78"/>
      <c r="G136" s="76">
        <v>42635</v>
      </c>
      <c r="H136" s="76">
        <v>42633</v>
      </c>
      <c r="I136" s="76">
        <v>42640</v>
      </c>
      <c r="J136" s="81">
        <f>K136+L136+M136</f>
        <v>0.09888</v>
      </c>
      <c r="K136" s="78"/>
      <c r="L136" s="78"/>
      <c r="M136" s="81">
        <f>N136+O136+V136+Z136+AB136+AD136</f>
        <v>0.09888</v>
      </c>
      <c r="N136" s="95">
        <v>0.09888</v>
      </c>
      <c r="O136" s="77"/>
      <c r="P136" s="81"/>
      <c r="Q136" s="80">
        <f>N136+O136+P136</f>
        <v>0.09888</v>
      </c>
      <c r="R136" s="81">
        <f>+N136*1</f>
        <v>0.09888</v>
      </c>
      <c r="S136" s="82"/>
      <c r="T136" s="81"/>
      <c r="U136" s="81">
        <f>R136+S136+T136</f>
        <v>0.09888</v>
      </c>
      <c r="V136" s="82"/>
      <c r="W136" s="78"/>
      <c r="X136" s="78"/>
      <c r="Y136" s="78"/>
      <c r="Z136" s="81"/>
      <c r="AA136" s="81"/>
      <c r="AB136" s="78"/>
      <c r="AC136" s="78"/>
      <c r="AD136" s="81"/>
      <c r="AE136" s="106"/>
      <c r="AF136" s="78"/>
      <c r="AH136" s="56"/>
      <c r="AI136" s="47"/>
      <c r="AJ136" s="110"/>
    </row>
    <row r="137" spans="1:36" s="46" customFormat="1" ht="15" outlineLevel="2">
      <c r="A137" s="74" t="s">
        <v>159</v>
      </c>
      <c r="B137" s="75" t="s">
        <v>160</v>
      </c>
      <c r="C137" s="74" t="s">
        <v>161</v>
      </c>
      <c r="D137" s="78"/>
      <c r="E137" s="79"/>
      <c r="F137" s="78"/>
      <c r="G137" s="76">
        <v>42726</v>
      </c>
      <c r="H137" s="76">
        <v>42724</v>
      </c>
      <c r="I137" s="76">
        <v>42732</v>
      </c>
      <c r="J137" s="81">
        <f>K137+L137+M137</f>
        <v>0.14378</v>
      </c>
      <c r="K137" s="78"/>
      <c r="L137" s="78"/>
      <c r="M137" s="81">
        <f>N137+O137+V137+Z137+AB137+AD137</f>
        <v>0.14378</v>
      </c>
      <c r="N137" s="95">
        <v>0.14378</v>
      </c>
      <c r="O137" s="77"/>
      <c r="P137" s="81"/>
      <c r="Q137" s="80">
        <f>N137+O137+P137</f>
        <v>0.14378</v>
      </c>
      <c r="R137" s="81">
        <f>+N137*1</f>
        <v>0.14378</v>
      </c>
      <c r="S137" s="82"/>
      <c r="T137" s="81"/>
      <c r="U137" s="81">
        <f>R137+S137+T137</f>
        <v>0.14378</v>
      </c>
      <c r="V137" s="82"/>
      <c r="W137" s="78"/>
      <c r="X137" s="78"/>
      <c r="Y137" s="78"/>
      <c r="Z137" s="81"/>
      <c r="AA137" s="81"/>
      <c r="AB137" s="78"/>
      <c r="AC137" s="78"/>
      <c r="AD137" s="81"/>
      <c r="AE137" s="106"/>
      <c r="AF137" s="78"/>
      <c r="AH137" s="56"/>
      <c r="AI137" s="47"/>
      <c r="AJ137" s="110"/>
    </row>
    <row r="138" spans="1:36" s="46" customFormat="1" ht="15" outlineLevel="1">
      <c r="A138" s="121" t="s">
        <v>197</v>
      </c>
      <c r="B138" s="75"/>
      <c r="C138" s="74"/>
      <c r="D138" s="83"/>
      <c r="E138" s="84"/>
      <c r="F138" s="83"/>
      <c r="G138" s="76"/>
      <c r="H138" s="76"/>
      <c r="I138" s="76"/>
      <c r="J138" s="86"/>
      <c r="K138" s="83"/>
      <c r="L138" s="83"/>
      <c r="M138" s="86">
        <f>SUBTOTAL(9,M134:M137)</f>
        <v>0.80132</v>
      </c>
      <c r="N138" s="95"/>
      <c r="O138" s="77"/>
      <c r="P138" s="86"/>
      <c r="Q138" s="85">
        <f>SUBTOTAL(9,Q134:Q137)</f>
        <v>0.80132</v>
      </c>
      <c r="R138" s="86"/>
      <c r="S138" s="87"/>
      <c r="T138" s="86"/>
      <c r="U138" s="86"/>
      <c r="V138" s="87"/>
      <c r="W138" s="83"/>
      <c r="X138" s="83"/>
      <c r="Y138" s="83"/>
      <c r="Z138" s="86"/>
      <c r="AA138" s="86"/>
      <c r="AB138" s="83"/>
      <c r="AC138" s="83"/>
      <c r="AD138" s="86"/>
      <c r="AE138" s="107"/>
      <c r="AF138" s="83"/>
      <c r="AH138" s="56"/>
      <c r="AI138" s="47"/>
      <c r="AJ138" s="110"/>
    </row>
    <row r="139" spans="1:36" s="46" customFormat="1" ht="15" outlineLevel="2">
      <c r="A139" s="74" t="s">
        <v>162</v>
      </c>
      <c r="B139" s="75" t="s">
        <v>163</v>
      </c>
      <c r="C139" s="74" t="s">
        <v>164</v>
      </c>
      <c r="D139" s="78"/>
      <c r="E139" s="79" t="s">
        <v>165</v>
      </c>
      <c r="F139" s="78"/>
      <c r="G139" s="76">
        <v>42453</v>
      </c>
      <c r="H139" s="76">
        <v>42451</v>
      </c>
      <c r="I139" s="76">
        <v>42459</v>
      </c>
      <c r="J139" s="81">
        <f>K139+L139+M139</f>
        <v>0.4</v>
      </c>
      <c r="K139" s="78"/>
      <c r="L139" s="78"/>
      <c r="M139" s="81">
        <f>N139+O139+V139+Z139+AB139+AD139</f>
        <v>0.4</v>
      </c>
      <c r="N139" s="95">
        <v>0</v>
      </c>
      <c r="O139" s="77"/>
      <c r="P139" s="81"/>
      <c r="Q139" s="80">
        <f>N139+O139+P139</f>
        <v>0</v>
      </c>
      <c r="R139" s="81"/>
      <c r="S139" s="82"/>
      <c r="T139" s="81"/>
      <c r="U139" s="81">
        <f>R139+S139+T139</f>
        <v>0</v>
      </c>
      <c r="V139" s="82"/>
      <c r="W139" s="78"/>
      <c r="X139" s="78"/>
      <c r="Y139" s="78"/>
      <c r="Z139" s="81">
        <v>0.4</v>
      </c>
      <c r="AA139" s="81"/>
      <c r="AB139" s="78"/>
      <c r="AC139" s="78"/>
      <c r="AD139" s="81"/>
      <c r="AE139" s="106"/>
      <c r="AF139" s="78"/>
      <c r="AH139" s="56"/>
      <c r="AI139" s="47"/>
      <c r="AJ139" s="110"/>
    </row>
    <row r="140" spans="1:36" s="46" customFormat="1" ht="15" outlineLevel="2">
      <c r="A140" s="74" t="s">
        <v>162</v>
      </c>
      <c r="B140" s="75" t="s">
        <v>163</v>
      </c>
      <c r="C140" s="74" t="s">
        <v>164</v>
      </c>
      <c r="D140" s="78"/>
      <c r="E140" s="79" t="s">
        <v>165</v>
      </c>
      <c r="F140" s="78"/>
      <c r="G140" s="76">
        <v>42544</v>
      </c>
      <c r="H140" s="76">
        <v>42542</v>
      </c>
      <c r="I140" s="76">
        <v>42549</v>
      </c>
      <c r="J140" s="81">
        <f>K140+L140+M140</f>
        <v>0.4</v>
      </c>
      <c r="K140" s="78"/>
      <c r="L140" s="78"/>
      <c r="M140" s="81">
        <f>N140+O140+V140+Z140+AB140+AD140</f>
        <v>0.4</v>
      </c>
      <c r="N140" s="95">
        <v>0</v>
      </c>
      <c r="O140" s="77"/>
      <c r="P140" s="81"/>
      <c r="Q140" s="80">
        <f>N140+O140+P140</f>
        <v>0</v>
      </c>
      <c r="R140" s="81"/>
      <c r="S140" s="82"/>
      <c r="T140" s="81"/>
      <c r="U140" s="81">
        <f>R140+S140+T140</f>
        <v>0</v>
      </c>
      <c r="V140" s="82"/>
      <c r="W140" s="78"/>
      <c r="X140" s="78"/>
      <c r="Y140" s="78"/>
      <c r="Z140" s="81">
        <v>0.4</v>
      </c>
      <c r="AA140" s="81"/>
      <c r="AB140" s="78"/>
      <c r="AC140" s="78"/>
      <c r="AD140" s="81"/>
      <c r="AE140" s="106"/>
      <c r="AF140" s="78"/>
      <c r="AH140" s="56"/>
      <c r="AI140" s="47"/>
      <c r="AJ140" s="110"/>
    </row>
    <row r="141" spans="1:36" s="46" customFormat="1" ht="15" outlineLevel="2">
      <c r="A141" s="74" t="s">
        <v>162</v>
      </c>
      <c r="B141" s="75" t="s">
        <v>163</v>
      </c>
      <c r="C141" s="74" t="s">
        <v>164</v>
      </c>
      <c r="D141" s="78"/>
      <c r="E141" s="79" t="s">
        <v>165</v>
      </c>
      <c r="F141" s="78"/>
      <c r="G141" s="76">
        <v>42635</v>
      </c>
      <c r="H141" s="76">
        <v>42633</v>
      </c>
      <c r="I141" s="76">
        <v>42640</v>
      </c>
      <c r="J141" s="81">
        <f>K141+L141+M141</f>
        <v>0.4</v>
      </c>
      <c r="K141" s="78"/>
      <c r="L141" s="78"/>
      <c r="M141" s="81">
        <f>N141+O141+V141+Z141+AB141+AD141</f>
        <v>0.4</v>
      </c>
      <c r="N141" s="95">
        <v>0</v>
      </c>
      <c r="O141" s="77"/>
      <c r="P141" s="81"/>
      <c r="Q141" s="80">
        <f>N141+O141+P141</f>
        <v>0</v>
      </c>
      <c r="R141" s="81"/>
      <c r="S141" s="82"/>
      <c r="T141" s="81"/>
      <c r="U141" s="81">
        <f>R141+S141+T141</f>
        <v>0</v>
      </c>
      <c r="V141" s="82"/>
      <c r="W141" s="78"/>
      <c r="X141" s="78"/>
      <c r="Y141" s="78"/>
      <c r="Z141" s="81">
        <v>0.4</v>
      </c>
      <c r="AA141" s="81"/>
      <c r="AB141" s="78"/>
      <c r="AC141" s="78"/>
      <c r="AD141" s="81"/>
      <c r="AE141" s="106"/>
      <c r="AF141" s="78"/>
      <c r="AH141" s="56"/>
      <c r="AI141" s="47"/>
      <c r="AJ141" s="110"/>
    </row>
    <row r="142" spans="1:36" s="46" customFormat="1" ht="15" outlineLevel="2">
      <c r="A142" s="74" t="s">
        <v>162</v>
      </c>
      <c r="B142" s="75" t="s">
        <v>163</v>
      </c>
      <c r="C142" s="74" t="s">
        <v>164</v>
      </c>
      <c r="D142" s="78"/>
      <c r="E142" s="79" t="s">
        <v>165</v>
      </c>
      <c r="F142" s="78"/>
      <c r="G142" s="76">
        <v>42726</v>
      </c>
      <c r="H142" s="76">
        <v>42724</v>
      </c>
      <c r="I142" s="76">
        <v>42732</v>
      </c>
      <c r="J142" s="81">
        <f>K142+L142+M142</f>
        <v>0.4</v>
      </c>
      <c r="K142" s="78"/>
      <c r="L142" s="78"/>
      <c r="M142" s="81">
        <f>N142+O142+V142+Z142+AB142+AD142</f>
        <v>0.4</v>
      </c>
      <c r="N142" s="95">
        <v>0</v>
      </c>
      <c r="O142" s="77"/>
      <c r="P142" s="81"/>
      <c r="Q142" s="80">
        <f>N142+O142+P142</f>
        <v>0</v>
      </c>
      <c r="R142" s="81"/>
      <c r="S142" s="82"/>
      <c r="T142" s="81"/>
      <c r="U142" s="81">
        <f>R142+S142+T142</f>
        <v>0</v>
      </c>
      <c r="V142" s="82"/>
      <c r="W142" s="78"/>
      <c r="X142" s="78"/>
      <c r="Y142" s="78"/>
      <c r="Z142" s="81">
        <v>0.4</v>
      </c>
      <c r="AA142" s="81"/>
      <c r="AB142" s="78"/>
      <c r="AC142" s="78"/>
      <c r="AD142" s="81"/>
      <c r="AE142" s="106"/>
      <c r="AF142" s="78"/>
      <c r="AH142" s="56"/>
      <c r="AI142" s="47"/>
      <c r="AJ142" s="110"/>
    </row>
    <row r="143" spans="1:36" s="46" customFormat="1" ht="15" outlineLevel="1">
      <c r="A143" s="121" t="s">
        <v>198</v>
      </c>
      <c r="B143" s="75"/>
      <c r="C143" s="74"/>
      <c r="D143" s="83"/>
      <c r="E143" s="84"/>
      <c r="F143" s="83"/>
      <c r="G143" s="76"/>
      <c r="H143" s="76"/>
      <c r="I143" s="76"/>
      <c r="J143" s="86"/>
      <c r="K143" s="83"/>
      <c r="L143" s="83"/>
      <c r="M143" s="86">
        <f>SUBTOTAL(9,M139:M142)</f>
        <v>1.6</v>
      </c>
      <c r="N143" s="95"/>
      <c r="O143" s="77"/>
      <c r="P143" s="86"/>
      <c r="Q143" s="85">
        <f>SUBTOTAL(9,Q139:Q142)</f>
        <v>0</v>
      </c>
      <c r="R143" s="86"/>
      <c r="S143" s="87"/>
      <c r="T143" s="86"/>
      <c r="U143" s="86"/>
      <c r="V143" s="87"/>
      <c r="W143" s="83"/>
      <c r="X143" s="83"/>
      <c r="Y143" s="83"/>
      <c r="Z143" s="86"/>
      <c r="AA143" s="86"/>
      <c r="AB143" s="83"/>
      <c r="AC143" s="83"/>
      <c r="AD143" s="86"/>
      <c r="AE143" s="107"/>
      <c r="AF143" s="83"/>
      <c r="AH143" s="56"/>
      <c r="AI143" s="47"/>
      <c r="AJ143" s="110"/>
    </row>
    <row r="144" spans="10:36" s="46" customFormat="1" ht="12.75">
      <c r="J144" s="56"/>
      <c r="M144" s="56"/>
      <c r="N144" s="56"/>
      <c r="O144" s="111"/>
      <c r="P144" s="56"/>
      <c r="Q144" s="47"/>
      <c r="R144" s="56"/>
      <c r="S144" s="112"/>
      <c r="T144" s="56"/>
      <c r="U144" s="56"/>
      <c r="V144" s="112"/>
      <c r="Z144" s="56"/>
      <c r="AA144" s="56"/>
      <c r="AD144" s="56"/>
      <c r="AE144" s="113"/>
      <c r="AJ144" s="110"/>
    </row>
    <row r="145" spans="10:36" s="46" customFormat="1" ht="12.75">
      <c r="J145" s="56"/>
      <c r="M145" s="56"/>
      <c r="N145" s="56"/>
      <c r="O145" s="111"/>
      <c r="P145" s="56"/>
      <c r="Q145" s="47"/>
      <c r="R145" s="56"/>
      <c r="S145" s="112"/>
      <c r="T145" s="56"/>
      <c r="U145" s="56"/>
      <c r="V145" s="112"/>
      <c r="Z145" s="56"/>
      <c r="AA145" s="56"/>
      <c r="AD145" s="56"/>
      <c r="AE145" s="113"/>
      <c r="AJ145" s="110"/>
    </row>
    <row r="146" spans="10:36" s="46" customFormat="1" ht="12.75">
      <c r="J146" s="56"/>
      <c r="M146" s="56"/>
      <c r="N146" s="56"/>
      <c r="O146" s="111"/>
      <c r="P146" s="56"/>
      <c r="Q146" s="47"/>
      <c r="R146" s="56"/>
      <c r="S146" s="112"/>
      <c r="T146" s="56"/>
      <c r="U146" s="56"/>
      <c r="V146" s="112"/>
      <c r="Z146" s="56"/>
      <c r="AA146" s="56"/>
      <c r="AD146" s="56"/>
      <c r="AE146" s="113"/>
      <c r="AJ146" s="110"/>
    </row>
    <row r="147" spans="10:36" s="46" customFormat="1" ht="12.75">
      <c r="J147" s="56"/>
      <c r="M147" s="56"/>
      <c r="N147" s="56"/>
      <c r="O147" s="111"/>
      <c r="P147" s="56"/>
      <c r="Q147" s="47"/>
      <c r="R147" s="56"/>
      <c r="S147" s="112"/>
      <c r="T147" s="56"/>
      <c r="U147" s="56"/>
      <c r="V147" s="112"/>
      <c r="Z147" s="56"/>
      <c r="AA147" s="56"/>
      <c r="AD147" s="56"/>
      <c r="AE147" s="113"/>
      <c r="AJ147" s="110"/>
    </row>
    <row r="148" spans="10:36" s="46" customFormat="1" ht="12.75">
      <c r="J148" s="56"/>
      <c r="M148" s="56"/>
      <c r="N148" s="56"/>
      <c r="O148" s="111"/>
      <c r="P148" s="56"/>
      <c r="Q148" s="47"/>
      <c r="R148" s="56"/>
      <c r="S148" s="112"/>
      <c r="T148" s="56"/>
      <c r="U148" s="56"/>
      <c r="V148" s="112"/>
      <c r="Z148" s="56"/>
      <c r="AA148" s="56"/>
      <c r="AD148" s="56"/>
      <c r="AE148" s="113"/>
      <c r="AJ148" s="110"/>
    </row>
    <row r="149" spans="10:36" s="46" customFormat="1" ht="12.75">
      <c r="J149" s="56"/>
      <c r="M149" s="56"/>
      <c r="N149" s="56"/>
      <c r="O149" s="111"/>
      <c r="P149" s="56"/>
      <c r="Q149" s="47"/>
      <c r="R149" s="56"/>
      <c r="S149" s="112"/>
      <c r="T149" s="56"/>
      <c r="U149" s="56"/>
      <c r="V149" s="112"/>
      <c r="Z149" s="56"/>
      <c r="AA149" s="56"/>
      <c r="AD149" s="56"/>
      <c r="AE149" s="113"/>
      <c r="AJ149" s="110"/>
    </row>
    <row r="150" spans="10:36" s="46" customFormat="1" ht="12.75">
      <c r="J150" s="56"/>
      <c r="M150" s="56"/>
      <c r="N150" s="56"/>
      <c r="O150" s="111"/>
      <c r="P150" s="56"/>
      <c r="Q150" s="47"/>
      <c r="R150" s="56"/>
      <c r="S150" s="112"/>
      <c r="T150" s="56"/>
      <c r="U150" s="56"/>
      <c r="V150" s="112"/>
      <c r="Z150" s="56"/>
      <c r="AA150" s="56"/>
      <c r="AD150" s="56"/>
      <c r="AE150" s="113"/>
      <c r="AJ150" s="110"/>
    </row>
    <row r="151" spans="10:36" s="46" customFormat="1" ht="12.75">
      <c r="J151" s="56"/>
      <c r="M151" s="56"/>
      <c r="N151" s="56"/>
      <c r="O151" s="111"/>
      <c r="P151" s="56"/>
      <c r="Q151" s="47"/>
      <c r="R151" s="56"/>
      <c r="S151" s="112"/>
      <c r="T151" s="56"/>
      <c r="U151" s="56"/>
      <c r="V151" s="112"/>
      <c r="Z151" s="56"/>
      <c r="AA151" s="56"/>
      <c r="AD151" s="56"/>
      <c r="AE151" s="113"/>
      <c r="AJ151" s="110"/>
    </row>
    <row r="152" spans="10:36" s="46" customFormat="1" ht="12.75">
      <c r="J152" s="56"/>
      <c r="M152" s="56"/>
      <c r="N152" s="56"/>
      <c r="O152" s="111"/>
      <c r="P152" s="56"/>
      <c r="Q152" s="47"/>
      <c r="R152" s="56"/>
      <c r="S152" s="112"/>
      <c r="T152" s="56"/>
      <c r="U152" s="56"/>
      <c r="V152" s="112"/>
      <c r="Z152" s="56"/>
      <c r="AA152" s="56"/>
      <c r="AD152" s="56"/>
      <c r="AE152" s="113"/>
      <c r="AJ152" s="110"/>
    </row>
    <row r="153" spans="10:36" s="46" customFormat="1" ht="12.75">
      <c r="J153" s="56"/>
      <c r="M153" s="56"/>
      <c r="N153" s="56"/>
      <c r="O153" s="111"/>
      <c r="P153" s="56"/>
      <c r="Q153" s="47"/>
      <c r="R153" s="56"/>
      <c r="S153" s="112"/>
      <c r="T153" s="56"/>
      <c r="U153" s="56"/>
      <c r="V153" s="112"/>
      <c r="Z153" s="56"/>
      <c r="AA153" s="56"/>
      <c r="AD153" s="56"/>
      <c r="AE153" s="113"/>
      <c r="AJ153" s="110"/>
    </row>
    <row r="154" spans="10:36" s="46" customFormat="1" ht="12.75">
      <c r="J154" s="56"/>
      <c r="M154" s="56"/>
      <c r="N154" s="56"/>
      <c r="O154" s="111"/>
      <c r="P154" s="56"/>
      <c r="Q154" s="47"/>
      <c r="R154" s="56"/>
      <c r="S154" s="112"/>
      <c r="T154" s="56"/>
      <c r="U154" s="56"/>
      <c r="V154" s="112"/>
      <c r="Z154" s="56"/>
      <c r="AA154" s="56"/>
      <c r="AD154" s="56"/>
      <c r="AE154" s="113"/>
      <c r="AJ154" s="110"/>
    </row>
    <row r="155" spans="10:36" s="46" customFormat="1" ht="12.75">
      <c r="J155" s="56"/>
      <c r="M155" s="56"/>
      <c r="N155" s="56"/>
      <c r="O155" s="111"/>
      <c r="P155" s="56"/>
      <c r="Q155" s="47"/>
      <c r="R155" s="56"/>
      <c r="S155" s="112"/>
      <c r="T155" s="56"/>
      <c r="U155" s="56"/>
      <c r="V155" s="112"/>
      <c r="Z155" s="56"/>
      <c r="AA155" s="56"/>
      <c r="AD155" s="56"/>
      <c r="AE155" s="113"/>
      <c r="AJ155" s="110"/>
    </row>
    <row r="156" spans="10:36" s="46" customFormat="1" ht="12.75">
      <c r="J156" s="56"/>
      <c r="M156" s="56"/>
      <c r="N156" s="56"/>
      <c r="O156" s="111"/>
      <c r="P156" s="56"/>
      <c r="Q156" s="47"/>
      <c r="R156" s="56"/>
      <c r="S156" s="112"/>
      <c r="T156" s="56"/>
      <c r="U156" s="56"/>
      <c r="V156" s="112"/>
      <c r="Z156" s="56"/>
      <c r="AA156" s="56"/>
      <c r="AD156" s="56"/>
      <c r="AE156" s="113"/>
      <c r="AJ156" s="110"/>
    </row>
    <row r="157" spans="10:36" s="46" customFormat="1" ht="12.75">
      <c r="J157" s="56"/>
      <c r="M157" s="56"/>
      <c r="N157" s="56"/>
      <c r="O157" s="111"/>
      <c r="P157" s="56"/>
      <c r="Q157" s="47"/>
      <c r="R157" s="56"/>
      <c r="S157" s="112"/>
      <c r="T157" s="56"/>
      <c r="U157" s="56"/>
      <c r="V157" s="112"/>
      <c r="Z157" s="56"/>
      <c r="AA157" s="56"/>
      <c r="AD157" s="56"/>
      <c r="AE157" s="113"/>
      <c r="AJ157" s="110"/>
    </row>
    <row r="158" spans="10:36" s="46" customFormat="1" ht="12.75">
      <c r="J158" s="56"/>
      <c r="M158" s="56"/>
      <c r="N158" s="56"/>
      <c r="O158" s="111"/>
      <c r="P158" s="56"/>
      <c r="Q158" s="47"/>
      <c r="R158" s="56"/>
      <c r="S158" s="112"/>
      <c r="T158" s="56"/>
      <c r="U158" s="56"/>
      <c r="V158" s="112"/>
      <c r="Z158" s="56"/>
      <c r="AA158" s="56"/>
      <c r="AD158" s="56"/>
      <c r="AE158" s="113"/>
      <c r="AJ158" s="110"/>
    </row>
    <row r="159" spans="10:36" s="46" customFormat="1" ht="12.75">
      <c r="J159" s="56"/>
      <c r="M159" s="56"/>
      <c r="N159" s="56"/>
      <c r="O159" s="111"/>
      <c r="P159" s="56"/>
      <c r="Q159" s="47"/>
      <c r="R159" s="56"/>
      <c r="S159" s="112"/>
      <c r="T159" s="56"/>
      <c r="U159" s="56"/>
      <c r="V159" s="112"/>
      <c r="Z159" s="56"/>
      <c r="AA159" s="56"/>
      <c r="AD159" s="56"/>
      <c r="AE159" s="113"/>
      <c r="AJ159" s="110"/>
    </row>
    <row r="160" spans="10:36" s="46" customFormat="1" ht="12.75">
      <c r="J160" s="56"/>
      <c r="M160" s="56"/>
      <c r="N160" s="56"/>
      <c r="O160" s="111"/>
      <c r="P160" s="56"/>
      <c r="Q160" s="47"/>
      <c r="R160" s="56"/>
      <c r="S160" s="112"/>
      <c r="T160" s="56"/>
      <c r="U160" s="56"/>
      <c r="V160" s="112"/>
      <c r="Z160" s="56"/>
      <c r="AA160" s="56"/>
      <c r="AD160" s="56"/>
      <c r="AE160" s="113"/>
      <c r="AJ160" s="110"/>
    </row>
    <row r="161" spans="10:36" s="46" customFormat="1" ht="12.75">
      <c r="J161" s="56"/>
      <c r="M161" s="56"/>
      <c r="N161" s="56"/>
      <c r="O161" s="111"/>
      <c r="P161" s="56"/>
      <c r="Q161" s="47"/>
      <c r="R161" s="56"/>
      <c r="S161" s="112"/>
      <c r="T161" s="56"/>
      <c r="U161" s="56"/>
      <c r="V161" s="112"/>
      <c r="Z161" s="56"/>
      <c r="AA161" s="56"/>
      <c r="AD161" s="56"/>
      <c r="AE161" s="113"/>
      <c r="AJ161" s="110"/>
    </row>
    <row r="162" spans="10:36" s="46" customFormat="1" ht="12.75">
      <c r="J162" s="56"/>
      <c r="M162" s="56"/>
      <c r="N162" s="56"/>
      <c r="O162" s="111"/>
      <c r="P162" s="56"/>
      <c r="Q162" s="47"/>
      <c r="R162" s="56"/>
      <c r="S162" s="112"/>
      <c r="T162" s="56"/>
      <c r="U162" s="56"/>
      <c r="V162" s="112"/>
      <c r="Z162" s="56"/>
      <c r="AA162" s="56"/>
      <c r="AD162" s="56"/>
      <c r="AE162" s="113"/>
      <c r="AJ162" s="110"/>
    </row>
    <row r="163" spans="10:36" s="46" customFormat="1" ht="12.75">
      <c r="J163" s="56"/>
      <c r="M163" s="56"/>
      <c r="N163" s="56"/>
      <c r="O163" s="111"/>
      <c r="P163" s="56"/>
      <c r="Q163" s="47"/>
      <c r="R163" s="56"/>
      <c r="S163" s="112"/>
      <c r="T163" s="56"/>
      <c r="U163" s="56"/>
      <c r="V163" s="112"/>
      <c r="Z163" s="56"/>
      <c r="AA163" s="56"/>
      <c r="AD163" s="56"/>
      <c r="AE163" s="113"/>
      <c r="AJ163" s="110"/>
    </row>
    <row r="164" spans="10:36" s="46" customFormat="1" ht="12.75">
      <c r="J164" s="56"/>
      <c r="M164" s="56"/>
      <c r="N164" s="56"/>
      <c r="O164" s="111"/>
      <c r="P164" s="56"/>
      <c r="Q164" s="47"/>
      <c r="R164" s="56"/>
      <c r="S164" s="112"/>
      <c r="T164" s="56"/>
      <c r="U164" s="56"/>
      <c r="V164" s="112"/>
      <c r="Z164" s="56"/>
      <c r="AA164" s="56"/>
      <c r="AD164" s="56"/>
      <c r="AE164" s="113"/>
      <c r="AJ164" s="110"/>
    </row>
    <row r="165" spans="10:36" s="46" customFormat="1" ht="12.75">
      <c r="J165" s="56"/>
      <c r="M165" s="56"/>
      <c r="N165" s="56"/>
      <c r="O165" s="111"/>
      <c r="P165" s="56"/>
      <c r="Q165" s="47"/>
      <c r="R165" s="56"/>
      <c r="S165" s="112"/>
      <c r="T165" s="56"/>
      <c r="U165" s="56"/>
      <c r="V165" s="112"/>
      <c r="Z165" s="56"/>
      <c r="AA165" s="56"/>
      <c r="AD165" s="56"/>
      <c r="AE165" s="113"/>
      <c r="AJ165" s="110"/>
    </row>
    <row r="166" spans="10:36" s="46" customFormat="1" ht="12.75">
      <c r="J166" s="56"/>
      <c r="M166" s="56"/>
      <c r="N166" s="56"/>
      <c r="O166" s="111"/>
      <c r="P166" s="56"/>
      <c r="Q166" s="47"/>
      <c r="R166" s="56"/>
      <c r="S166" s="112"/>
      <c r="T166" s="56"/>
      <c r="U166" s="56"/>
      <c r="V166" s="112"/>
      <c r="Z166" s="56"/>
      <c r="AA166" s="56"/>
      <c r="AD166" s="56"/>
      <c r="AE166" s="113"/>
      <c r="AJ166" s="110"/>
    </row>
    <row r="167" spans="10:36" s="46" customFormat="1" ht="12.75">
      <c r="J167" s="56"/>
      <c r="M167" s="56"/>
      <c r="N167" s="56"/>
      <c r="O167" s="111"/>
      <c r="P167" s="56"/>
      <c r="Q167" s="47"/>
      <c r="R167" s="56"/>
      <c r="S167" s="112"/>
      <c r="T167" s="56"/>
      <c r="U167" s="56"/>
      <c r="V167" s="112"/>
      <c r="Z167" s="56"/>
      <c r="AA167" s="56"/>
      <c r="AD167" s="56"/>
      <c r="AE167" s="113"/>
      <c r="AJ167" s="110"/>
    </row>
    <row r="168" spans="10:36" s="46" customFormat="1" ht="12.75">
      <c r="J168" s="56"/>
      <c r="M168" s="56"/>
      <c r="N168" s="56"/>
      <c r="O168" s="111"/>
      <c r="P168" s="56"/>
      <c r="Q168" s="47"/>
      <c r="R168" s="56"/>
      <c r="S168" s="112"/>
      <c r="T168" s="56"/>
      <c r="U168" s="56"/>
      <c r="V168" s="112"/>
      <c r="Z168" s="56"/>
      <c r="AA168" s="56"/>
      <c r="AD168" s="56"/>
      <c r="AE168" s="113"/>
      <c r="AJ168" s="110"/>
    </row>
    <row r="169" spans="10:36" s="46" customFormat="1" ht="12.75">
      <c r="J169" s="56"/>
      <c r="M169" s="56"/>
      <c r="N169" s="56"/>
      <c r="O169" s="111"/>
      <c r="P169" s="56"/>
      <c r="Q169" s="47"/>
      <c r="R169" s="56"/>
      <c r="S169" s="112"/>
      <c r="T169" s="56"/>
      <c r="U169" s="56"/>
      <c r="V169" s="112"/>
      <c r="Z169" s="56"/>
      <c r="AA169" s="56"/>
      <c r="AD169" s="56"/>
      <c r="AE169" s="113"/>
      <c r="AJ169" s="110"/>
    </row>
    <row r="170" spans="10:36" s="46" customFormat="1" ht="12.75">
      <c r="J170" s="56"/>
      <c r="M170" s="56"/>
      <c r="N170" s="56"/>
      <c r="O170" s="111"/>
      <c r="P170" s="56"/>
      <c r="Q170" s="47"/>
      <c r="R170" s="56"/>
      <c r="S170" s="112"/>
      <c r="T170" s="56"/>
      <c r="U170" s="56"/>
      <c r="V170" s="112"/>
      <c r="Z170" s="56"/>
      <c r="AA170" s="56"/>
      <c r="AD170" s="56"/>
      <c r="AE170" s="113"/>
      <c r="AJ170" s="110"/>
    </row>
    <row r="171" spans="10:36" s="46" customFormat="1" ht="12.75">
      <c r="J171" s="56"/>
      <c r="M171" s="56"/>
      <c r="N171" s="56"/>
      <c r="O171" s="111"/>
      <c r="P171" s="56"/>
      <c r="Q171" s="47"/>
      <c r="R171" s="56"/>
      <c r="S171" s="112"/>
      <c r="T171" s="56"/>
      <c r="U171" s="56"/>
      <c r="V171" s="112"/>
      <c r="Z171" s="56"/>
      <c r="AA171" s="56"/>
      <c r="AD171" s="56"/>
      <c r="AE171" s="113"/>
      <c r="AJ171" s="110"/>
    </row>
    <row r="172" spans="10:36" s="46" customFormat="1" ht="12.75">
      <c r="J172" s="56"/>
      <c r="M172" s="56"/>
      <c r="N172" s="56"/>
      <c r="O172" s="111"/>
      <c r="P172" s="56"/>
      <c r="Q172" s="47"/>
      <c r="R172" s="56"/>
      <c r="S172" s="112"/>
      <c r="T172" s="56"/>
      <c r="U172" s="56"/>
      <c r="V172" s="112"/>
      <c r="Z172" s="56"/>
      <c r="AA172" s="56"/>
      <c r="AD172" s="56"/>
      <c r="AE172" s="113"/>
      <c r="AJ172" s="110"/>
    </row>
    <row r="173" spans="10:36" s="46" customFormat="1" ht="12.75">
      <c r="J173" s="56"/>
      <c r="M173" s="56"/>
      <c r="N173" s="56"/>
      <c r="O173" s="111"/>
      <c r="P173" s="56"/>
      <c r="Q173" s="47"/>
      <c r="R173" s="56"/>
      <c r="S173" s="112"/>
      <c r="T173" s="56"/>
      <c r="U173" s="56"/>
      <c r="V173" s="112"/>
      <c r="Z173" s="56"/>
      <c r="AA173" s="56"/>
      <c r="AD173" s="56"/>
      <c r="AE173" s="113"/>
      <c r="AJ173" s="110"/>
    </row>
    <row r="174" spans="10:36" s="46" customFormat="1" ht="12.75">
      <c r="J174" s="56"/>
      <c r="M174" s="56"/>
      <c r="N174" s="56"/>
      <c r="O174" s="111"/>
      <c r="P174" s="56"/>
      <c r="Q174" s="47"/>
      <c r="R174" s="56"/>
      <c r="S174" s="112"/>
      <c r="T174" s="56"/>
      <c r="U174" s="56"/>
      <c r="V174" s="112"/>
      <c r="Z174" s="56"/>
      <c r="AA174" s="56"/>
      <c r="AD174" s="56"/>
      <c r="AE174" s="113"/>
      <c r="AJ174" s="110"/>
    </row>
    <row r="175" spans="10:36" s="46" customFormat="1" ht="12.75">
      <c r="J175" s="56"/>
      <c r="M175" s="56"/>
      <c r="N175" s="56"/>
      <c r="O175" s="111"/>
      <c r="P175" s="56"/>
      <c r="Q175" s="47"/>
      <c r="R175" s="56"/>
      <c r="S175" s="112"/>
      <c r="T175" s="56"/>
      <c r="U175" s="56"/>
      <c r="V175" s="112"/>
      <c r="Z175" s="56"/>
      <c r="AA175" s="56"/>
      <c r="AD175" s="56"/>
      <c r="AE175" s="113"/>
      <c r="AJ175" s="110"/>
    </row>
    <row r="176" spans="10:36" s="46" customFormat="1" ht="12.75">
      <c r="J176" s="56"/>
      <c r="M176" s="56"/>
      <c r="N176" s="56"/>
      <c r="O176" s="111"/>
      <c r="P176" s="56"/>
      <c r="Q176" s="47"/>
      <c r="R176" s="56"/>
      <c r="S176" s="112"/>
      <c r="T176" s="56"/>
      <c r="U176" s="56"/>
      <c r="V176" s="112"/>
      <c r="Z176" s="56"/>
      <c r="AA176" s="56"/>
      <c r="AD176" s="56"/>
      <c r="AE176" s="113"/>
      <c r="AJ176" s="110"/>
    </row>
    <row r="177" spans="10:36" s="46" customFormat="1" ht="12.75">
      <c r="J177" s="56"/>
      <c r="M177" s="56"/>
      <c r="N177" s="56"/>
      <c r="O177" s="111"/>
      <c r="P177" s="56"/>
      <c r="Q177" s="47"/>
      <c r="R177" s="56"/>
      <c r="S177" s="112"/>
      <c r="T177" s="56"/>
      <c r="U177" s="56"/>
      <c r="V177" s="112"/>
      <c r="Z177" s="56"/>
      <c r="AA177" s="56"/>
      <c r="AD177" s="56"/>
      <c r="AE177" s="113"/>
      <c r="AJ177" s="110"/>
    </row>
    <row r="178" spans="10:36" s="46" customFormat="1" ht="12.75">
      <c r="J178" s="56"/>
      <c r="M178" s="56"/>
      <c r="N178" s="56"/>
      <c r="O178" s="111"/>
      <c r="P178" s="56"/>
      <c r="Q178" s="47"/>
      <c r="R178" s="56"/>
      <c r="S178" s="112"/>
      <c r="T178" s="56"/>
      <c r="U178" s="56"/>
      <c r="V178" s="112"/>
      <c r="Z178" s="56"/>
      <c r="AA178" s="56"/>
      <c r="AD178" s="56"/>
      <c r="AE178" s="113"/>
      <c r="AJ178" s="110"/>
    </row>
    <row r="179" spans="10:36" s="46" customFormat="1" ht="12.75">
      <c r="J179" s="56"/>
      <c r="M179" s="56"/>
      <c r="N179" s="56"/>
      <c r="O179" s="111"/>
      <c r="P179" s="56"/>
      <c r="Q179" s="47"/>
      <c r="R179" s="56"/>
      <c r="S179" s="112"/>
      <c r="T179" s="56"/>
      <c r="U179" s="56"/>
      <c r="V179" s="112"/>
      <c r="Z179" s="56"/>
      <c r="AA179" s="56"/>
      <c r="AD179" s="56"/>
      <c r="AE179" s="113"/>
      <c r="AJ179" s="110"/>
    </row>
    <row r="180" spans="10:36" s="46" customFormat="1" ht="12.75">
      <c r="J180" s="56"/>
      <c r="M180" s="56"/>
      <c r="N180" s="56"/>
      <c r="O180" s="111"/>
      <c r="P180" s="56"/>
      <c r="Q180" s="47"/>
      <c r="R180" s="56"/>
      <c r="S180" s="112"/>
      <c r="T180" s="56"/>
      <c r="U180" s="56"/>
      <c r="V180" s="112"/>
      <c r="Z180" s="56"/>
      <c r="AA180" s="56"/>
      <c r="AD180" s="56"/>
      <c r="AE180" s="113"/>
      <c r="AJ180" s="110"/>
    </row>
    <row r="181" spans="10:36" s="46" customFormat="1" ht="12.75">
      <c r="J181" s="56"/>
      <c r="M181" s="56"/>
      <c r="N181" s="56"/>
      <c r="O181" s="111"/>
      <c r="P181" s="56"/>
      <c r="Q181" s="47"/>
      <c r="R181" s="56"/>
      <c r="S181" s="112"/>
      <c r="T181" s="56"/>
      <c r="U181" s="56"/>
      <c r="V181" s="112"/>
      <c r="Z181" s="56"/>
      <c r="AA181" s="56"/>
      <c r="AD181" s="56"/>
      <c r="AE181" s="113"/>
      <c r="AJ181" s="110"/>
    </row>
    <row r="182" spans="10:36" s="46" customFormat="1" ht="12.75">
      <c r="J182" s="56"/>
      <c r="M182" s="56"/>
      <c r="N182" s="56"/>
      <c r="O182" s="111"/>
      <c r="P182" s="56"/>
      <c r="Q182" s="47"/>
      <c r="R182" s="56"/>
      <c r="S182" s="112"/>
      <c r="T182" s="56"/>
      <c r="U182" s="56"/>
      <c r="V182" s="112"/>
      <c r="Z182" s="56"/>
      <c r="AA182" s="56"/>
      <c r="AD182" s="56"/>
      <c r="AE182" s="113"/>
      <c r="AJ182" s="110"/>
    </row>
    <row r="183" spans="10:36" s="46" customFormat="1" ht="12.75">
      <c r="J183" s="56"/>
      <c r="M183" s="56"/>
      <c r="N183" s="56"/>
      <c r="O183" s="111"/>
      <c r="P183" s="56"/>
      <c r="Q183" s="47"/>
      <c r="R183" s="56"/>
      <c r="S183" s="112"/>
      <c r="T183" s="56"/>
      <c r="U183" s="56"/>
      <c r="V183" s="112"/>
      <c r="Z183" s="56"/>
      <c r="AA183" s="56"/>
      <c r="AD183" s="56"/>
      <c r="AE183" s="113"/>
      <c r="AJ183" s="110"/>
    </row>
    <row r="184" spans="10:36" s="46" customFormat="1" ht="12.75">
      <c r="J184" s="56"/>
      <c r="M184" s="56"/>
      <c r="N184" s="56"/>
      <c r="O184" s="111"/>
      <c r="P184" s="56"/>
      <c r="Q184" s="47"/>
      <c r="R184" s="56"/>
      <c r="S184" s="112"/>
      <c r="T184" s="56"/>
      <c r="U184" s="56"/>
      <c r="V184" s="112"/>
      <c r="Z184" s="56"/>
      <c r="AA184" s="56"/>
      <c r="AD184" s="56"/>
      <c r="AE184" s="113"/>
      <c r="AJ184" s="110"/>
    </row>
    <row r="185" spans="10:36" s="46" customFormat="1" ht="12.75">
      <c r="J185" s="56"/>
      <c r="M185" s="56"/>
      <c r="N185" s="56"/>
      <c r="O185" s="111"/>
      <c r="P185" s="56"/>
      <c r="Q185" s="47"/>
      <c r="R185" s="56"/>
      <c r="S185" s="112"/>
      <c r="T185" s="56"/>
      <c r="U185" s="56"/>
      <c r="V185" s="112"/>
      <c r="Z185" s="56"/>
      <c r="AA185" s="56"/>
      <c r="AD185" s="56"/>
      <c r="AE185" s="113"/>
      <c r="AJ185" s="110"/>
    </row>
    <row r="186" spans="10:36" s="46" customFormat="1" ht="12.75">
      <c r="J186" s="56"/>
      <c r="M186" s="56"/>
      <c r="N186" s="56"/>
      <c r="O186" s="111"/>
      <c r="P186" s="56"/>
      <c r="Q186" s="47"/>
      <c r="R186" s="56"/>
      <c r="S186" s="112"/>
      <c r="T186" s="56"/>
      <c r="U186" s="56"/>
      <c r="V186" s="112"/>
      <c r="Z186" s="56"/>
      <c r="AA186" s="56"/>
      <c r="AD186" s="56"/>
      <c r="AE186" s="113"/>
      <c r="AJ186" s="110"/>
    </row>
    <row r="187" spans="10:36" s="46" customFormat="1" ht="12.75">
      <c r="J187" s="56"/>
      <c r="M187" s="56"/>
      <c r="N187" s="56"/>
      <c r="O187" s="111"/>
      <c r="P187" s="56"/>
      <c r="Q187" s="47"/>
      <c r="R187" s="56"/>
      <c r="S187" s="112"/>
      <c r="T187" s="56"/>
      <c r="U187" s="56"/>
      <c r="V187" s="112"/>
      <c r="Z187" s="56"/>
      <c r="AA187" s="56"/>
      <c r="AD187" s="56"/>
      <c r="AE187" s="113"/>
      <c r="AJ187" s="110"/>
    </row>
    <row r="188" spans="10:36" s="46" customFormat="1" ht="12.75">
      <c r="J188" s="56"/>
      <c r="M188" s="56"/>
      <c r="N188" s="56"/>
      <c r="O188" s="111"/>
      <c r="P188" s="56"/>
      <c r="Q188" s="47"/>
      <c r="R188" s="56"/>
      <c r="S188" s="112"/>
      <c r="T188" s="56"/>
      <c r="U188" s="56"/>
      <c r="V188" s="112"/>
      <c r="Z188" s="56"/>
      <c r="AA188" s="56"/>
      <c r="AD188" s="56"/>
      <c r="AE188" s="113"/>
      <c r="AJ188" s="110"/>
    </row>
    <row r="189" spans="10:36" s="46" customFormat="1" ht="12.75">
      <c r="J189" s="56"/>
      <c r="M189" s="56"/>
      <c r="N189" s="56"/>
      <c r="O189" s="111"/>
      <c r="P189" s="56"/>
      <c r="Q189" s="47"/>
      <c r="R189" s="56"/>
      <c r="S189" s="112"/>
      <c r="T189" s="56"/>
      <c r="U189" s="56"/>
      <c r="V189" s="112"/>
      <c r="Z189" s="56"/>
      <c r="AA189" s="56"/>
      <c r="AD189" s="56"/>
      <c r="AE189" s="113"/>
      <c r="AJ189" s="110"/>
    </row>
    <row r="190" spans="10:36" s="46" customFormat="1" ht="12.75">
      <c r="J190" s="56"/>
      <c r="M190" s="56"/>
      <c r="N190" s="56"/>
      <c r="O190" s="111"/>
      <c r="P190" s="56"/>
      <c r="Q190" s="47"/>
      <c r="R190" s="56"/>
      <c r="S190" s="112"/>
      <c r="T190" s="56"/>
      <c r="U190" s="56"/>
      <c r="V190" s="112"/>
      <c r="Z190" s="56"/>
      <c r="AA190" s="56"/>
      <c r="AD190" s="56"/>
      <c r="AE190" s="113"/>
      <c r="AJ190" s="110"/>
    </row>
    <row r="191" spans="10:36" s="46" customFormat="1" ht="12.75">
      <c r="J191" s="56"/>
      <c r="M191" s="56"/>
      <c r="N191" s="56"/>
      <c r="O191" s="111"/>
      <c r="P191" s="56"/>
      <c r="Q191" s="47"/>
      <c r="R191" s="56"/>
      <c r="S191" s="112"/>
      <c r="T191" s="56"/>
      <c r="U191" s="56"/>
      <c r="V191" s="112"/>
      <c r="Z191" s="56"/>
      <c r="AA191" s="56"/>
      <c r="AD191" s="56"/>
      <c r="AE191" s="113"/>
      <c r="AJ191" s="110"/>
    </row>
    <row r="192" spans="10:36" s="46" customFormat="1" ht="12.75">
      <c r="J192" s="56"/>
      <c r="M192" s="56"/>
      <c r="N192" s="56"/>
      <c r="O192" s="111"/>
      <c r="P192" s="56"/>
      <c r="Q192" s="47"/>
      <c r="R192" s="56"/>
      <c r="S192" s="112"/>
      <c r="T192" s="56"/>
      <c r="U192" s="56"/>
      <c r="V192" s="112"/>
      <c r="Z192" s="56"/>
      <c r="AA192" s="56"/>
      <c r="AD192" s="56"/>
      <c r="AE192" s="113"/>
      <c r="AJ192" s="110"/>
    </row>
    <row r="193" spans="10:36" s="46" customFormat="1" ht="12.75">
      <c r="J193" s="56"/>
      <c r="M193" s="56"/>
      <c r="N193" s="56"/>
      <c r="O193" s="111"/>
      <c r="P193" s="56"/>
      <c r="Q193" s="47"/>
      <c r="R193" s="56"/>
      <c r="S193" s="112"/>
      <c r="T193" s="56"/>
      <c r="U193" s="56"/>
      <c r="V193" s="112"/>
      <c r="Z193" s="56"/>
      <c r="AA193" s="56"/>
      <c r="AD193" s="56"/>
      <c r="AE193" s="113"/>
      <c r="AJ193" s="110"/>
    </row>
    <row r="194" spans="10:36" s="46" customFormat="1" ht="12.75">
      <c r="J194" s="56"/>
      <c r="M194" s="56"/>
      <c r="N194" s="56"/>
      <c r="O194" s="111"/>
      <c r="P194" s="56"/>
      <c r="Q194" s="47"/>
      <c r="R194" s="56"/>
      <c r="S194" s="112"/>
      <c r="T194" s="56"/>
      <c r="U194" s="56"/>
      <c r="V194" s="112"/>
      <c r="Z194" s="56"/>
      <c r="AA194" s="56"/>
      <c r="AD194" s="56"/>
      <c r="AE194" s="113"/>
      <c r="AJ194" s="110"/>
    </row>
    <row r="195" spans="10:36" s="46" customFormat="1" ht="12.75">
      <c r="J195" s="56"/>
      <c r="M195" s="56"/>
      <c r="N195" s="56"/>
      <c r="O195" s="111"/>
      <c r="P195" s="56"/>
      <c r="Q195" s="47"/>
      <c r="R195" s="56"/>
      <c r="S195" s="112"/>
      <c r="T195" s="56"/>
      <c r="U195" s="56"/>
      <c r="V195" s="112"/>
      <c r="Z195" s="56"/>
      <c r="AA195" s="56"/>
      <c r="AD195" s="56"/>
      <c r="AE195" s="113"/>
      <c r="AJ195" s="110"/>
    </row>
    <row r="196" spans="10:36" s="46" customFormat="1" ht="12.75">
      <c r="J196" s="56"/>
      <c r="M196" s="56"/>
      <c r="N196" s="56"/>
      <c r="O196" s="111"/>
      <c r="P196" s="56"/>
      <c r="Q196" s="47"/>
      <c r="R196" s="56"/>
      <c r="S196" s="112"/>
      <c r="T196" s="56"/>
      <c r="U196" s="56"/>
      <c r="V196" s="112"/>
      <c r="Z196" s="56"/>
      <c r="AA196" s="56"/>
      <c r="AD196" s="56"/>
      <c r="AE196" s="113"/>
      <c r="AJ196" s="110"/>
    </row>
    <row r="197" spans="10:36" s="46" customFormat="1" ht="12.75">
      <c r="J197" s="56"/>
      <c r="M197" s="56"/>
      <c r="N197" s="56"/>
      <c r="O197" s="111"/>
      <c r="P197" s="56"/>
      <c r="Q197" s="47"/>
      <c r="R197" s="56"/>
      <c r="S197" s="112"/>
      <c r="T197" s="56"/>
      <c r="U197" s="56"/>
      <c r="V197" s="112"/>
      <c r="Z197" s="56"/>
      <c r="AA197" s="56"/>
      <c r="AD197" s="56"/>
      <c r="AE197" s="113"/>
      <c r="AJ197" s="110"/>
    </row>
    <row r="198" spans="10:36" s="46" customFormat="1" ht="12.75">
      <c r="J198" s="56"/>
      <c r="M198" s="56"/>
      <c r="N198" s="56"/>
      <c r="O198" s="111"/>
      <c r="P198" s="56"/>
      <c r="Q198" s="47"/>
      <c r="R198" s="56"/>
      <c r="S198" s="112"/>
      <c r="T198" s="56"/>
      <c r="U198" s="56"/>
      <c r="V198" s="112"/>
      <c r="Z198" s="56"/>
      <c r="AA198" s="56"/>
      <c r="AD198" s="56"/>
      <c r="AE198" s="113"/>
      <c r="AJ198" s="110"/>
    </row>
    <row r="199" spans="10:36" s="46" customFormat="1" ht="12.75">
      <c r="J199" s="56"/>
      <c r="M199" s="56"/>
      <c r="N199" s="56"/>
      <c r="O199" s="111"/>
      <c r="P199" s="56"/>
      <c r="Q199" s="47"/>
      <c r="R199" s="56"/>
      <c r="S199" s="112"/>
      <c r="T199" s="56"/>
      <c r="U199" s="56"/>
      <c r="V199" s="112"/>
      <c r="Z199" s="56"/>
      <c r="AA199" s="56"/>
      <c r="AD199" s="56"/>
      <c r="AE199" s="113"/>
      <c r="AJ199" s="110"/>
    </row>
    <row r="200" spans="10:36" s="46" customFormat="1" ht="12.75">
      <c r="J200" s="56"/>
      <c r="M200" s="56"/>
      <c r="N200" s="56"/>
      <c r="O200" s="111"/>
      <c r="P200" s="56"/>
      <c r="Q200" s="47"/>
      <c r="R200" s="56"/>
      <c r="S200" s="112"/>
      <c r="T200" s="56"/>
      <c r="U200" s="56"/>
      <c r="V200" s="112"/>
      <c r="Z200" s="56"/>
      <c r="AA200" s="56"/>
      <c r="AD200" s="56"/>
      <c r="AE200" s="113"/>
      <c r="AJ200" s="110"/>
    </row>
    <row r="201" spans="10:36" s="46" customFormat="1" ht="12.75">
      <c r="J201" s="56"/>
      <c r="M201" s="56"/>
      <c r="N201" s="56"/>
      <c r="O201" s="111"/>
      <c r="P201" s="56"/>
      <c r="Q201" s="47"/>
      <c r="R201" s="56"/>
      <c r="S201" s="112"/>
      <c r="T201" s="56"/>
      <c r="U201" s="56"/>
      <c r="V201" s="112"/>
      <c r="Z201" s="56"/>
      <c r="AA201" s="56"/>
      <c r="AD201" s="56"/>
      <c r="AE201" s="113"/>
      <c r="AJ201" s="110"/>
    </row>
    <row r="202" spans="10:36" s="46" customFormat="1" ht="12.75">
      <c r="J202" s="56"/>
      <c r="M202" s="56"/>
      <c r="N202" s="56"/>
      <c r="O202" s="111"/>
      <c r="P202" s="56"/>
      <c r="Q202" s="47"/>
      <c r="R202" s="56"/>
      <c r="S202" s="112"/>
      <c r="T202" s="56"/>
      <c r="U202" s="56"/>
      <c r="V202" s="112"/>
      <c r="Z202" s="56"/>
      <c r="AA202" s="56"/>
      <c r="AD202" s="56"/>
      <c r="AE202" s="113"/>
      <c r="AJ202" s="110"/>
    </row>
    <row r="203" spans="10:36" s="46" customFormat="1" ht="12.75">
      <c r="J203" s="56"/>
      <c r="M203" s="56"/>
      <c r="N203" s="56"/>
      <c r="O203" s="111"/>
      <c r="P203" s="56"/>
      <c r="Q203" s="47"/>
      <c r="R203" s="56"/>
      <c r="S203" s="112"/>
      <c r="T203" s="56"/>
      <c r="U203" s="56"/>
      <c r="V203" s="112"/>
      <c r="Z203" s="56"/>
      <c r="AA203" s="56"/>
      <c r="AD203" s="56"/>
      <c r="AE203" s="113"/>
      <c r="AJ203" s="110"/>
    </row>
    <row r="204" spans="10:36" s="46" customFormat="1" ht="12.75">
      <c r="J204" s="56"/>
      <c r="M204" s="56"/>
      <c r="N204" s="56"/>
      <c r="O204" s="111"/>
      <c r="P204" s="56"/>
      <c r="Q204" s="47"/>
      <c r="R204" s="56"/>
      <c r="S204" s="112"/>
      <c r="T204" s="56"/>
      <c r="U204" s="56"/>
      <c r="V204" s="112"/>
      <c r="Z204" s="56"/>
      <c r="AA204" s="56"/>
      <c r="AD204" s="56"/>
      <c r="AE204" s="113"/>
      <c r="AJ204" s="110"/>
    </row>
    <row r="205" spans="10:36" s="46" customFormat="1" ht="12.75">
      <c r="J205" s="56"/>
      <c r="M205" s="56"/>
      <c r="N205" s="56"/>
      <c r="O205" s="111"/>
      <c r="P205" s="56"/>
      <c r="Q205" s="47"/>
      <c r="R205" s="56"/>
      <c r="S205" s="112"/>
      <c r="T205" s="56"/>
      <c r="U205" s="56"/>
      <c r="V205" s="112"/>
      <c r="Z205" s="56"/>
      <c r="AA205" s="56"/>
      <c r="AD205" s="56"/>
      <c r="AE205" s="113"/>
      <c r="AJ205" s="110"/>
    </row>
    <row r="206" spans="10:36" s="46" customFormat="1" ht="12.75">
      <c r="J206" s="56"/>
      <c r="M206" s="56"/>
      <c r="N206" s="56"/>
      <c r="O206" s="111"/>
      <c r="P206" s="56"/>
      <c r="Q206" s="47"/>
      <c r="R206" s="56"/>
      <c r="S206" s="112"/>
      <c r="T206" s="56"/>
      <c r="U206" s="56"/>
      <c r="V206" s="112"/>
      <c r="Z206" s="56"/>
      <c r="AA206" s="56"/>
      <c r="AD206" s="56"/>
      <c r="AE206" s="113"/>
      <c r="AJ206" s="110"/>
    </row>
    <row r="207" spans="10:36" s="46" customFormat="1" ht="12.75">
      <c r="J207" s="56"/>
      <c r="M207" s="56"/>
      <c r="N207" s="56"/>
      <c r="O207" s="111"/>
      <c r="P207" s="56"/>
      <c r="Q207" s="47"/>
      <c r="R207" s="56"/>
      <c r="S207" s="112"/>
      <c r="T207" s="56"/>
      <c r="U207" s="56"/>
      <c r="V207" s="112"/>
      <c r="Z207" s="56"/>
      <c r="AA207" s="56"/>
      <c r="AD207" s="56"/>
      <c r="AE207" s="113"/>
      <c r="AJ207" s="110"/>
    </row>
    <row r="208" spans="10:36" s="46" customFormat="1" ht="12.75">
      <c r="J208" s="56"/>
      <c r="M208" s="56"/>
      <c r="N208" s="56"/>
      <c r="O208" s="111"/>
      <c r="P208" s="56"/>
      <c r="Q208" s="47"/>
      <c r="R208" s="56"/>
      <c r="S208" s="112"/>
      <c r="T208" s="56"/>
      <c r="U208" s="56"/>
      <c r="V208" s="112"/>
      <c r="Z208" s="56"/>
      <c r="AA208" s="56"/>
      <c r="AD208" s="56"/>
      <c r="AE208" s="113"/>
      <c r="AJ208" s="110"/>
    </row>
    <row r="209" spans="10:36" s="46" customFormat="1" ht="12.75">
      <c r="J209" s="56"/>
      <c r="M209" s="56"/>
      <c r="N209" s="56"/>
      <c r="O209" s="111"/>
      <c r="P209" s="56"/>
      <c r="Q209" s="47"/>
      <c r="R209" s="56"/>
      <c r="S209" s="112"/>
      <c r="T209" s="56"/>
      <c r="U209" s="56"/>
      <c r="V209" s="112"/>
      <c r="Z209" s="56"/>
      <c r="AA209" s="56"/>
      <c r="AD209" s="56"/>
      <c r="AE209" s="113"/>
      <c r="AJ209" s="110"/>
    </row>
    <row r="210" spans="10:36" s="46" customFormat="1" ht="12.75">
      <c r="J210" s="56"/>
      <c r="M210" s="56"/>
      <c r="N210" s="56"/>
      <c r="O210" s="111"/>
      <c r="P210" s="56"/>
      <c r="Q210" s="47"/>
      <c r="R210" s="56"/>
      <c r="S210" s="112"/>
      <c r="T210" s="56"/>
      <c r="U210" s="56"/>
      <c r="V210" s="112"/>
      <c r="Z210" s="56"/>
      <c r="AA210" s="56"/>
      <c r="AD210" s="56"/>
      <c r="AE210" s="113"/>
      <c r="AJ210" s="110"/>
    </row>
    <row r="211" spans="10:36" s="46" customFormat="1" ht="12.75">
      <c r="J211" s="56"/>
      <c r="M211" s="56"/>
      <c r="N211" s="56"/>
      <c r="O211" s="111"/>
      <c r="P211" s="56"/>
      <c r="Q211" s="47"/>
      <c r="R211" s="56"/>
      <c r="S211" s="112"/>
      <c r="T211" s="56"/>
      <c r="U211" s="56"/>
      <c r="V211" s="112"/>
      <c r="Z211" s="56"/>
      <c r="AA211" s="56"/>
      <c r="AD211" s="56"/>
      <c r="AE211" s="113"/>
      <c r="AJ211" s="110"/>
    </row>
    <row r="212" spans="10:36" s="46" customFormat="1" ht="12.75">
      <c r="J212" s="56"/>
      <c r="M212" s="56"/>
      <c r="N212" s="56"/>
      <c r="O212" s="111"/>
      <c r="P212" s="56"/>
      <c r="Q212" s="47"/>
      <c r="R212" s="56"/>
      <c r="S212" s="112"/>
      <c r="T212" s="56"/>
      <c r="U212" s="56"/>
      <c r="V212" s="112"/>
      <c r="Z212" s="56"/>
      <c r="AA212" s="56"/>
      <c r="AD212" s="56"/>
      <c r="AE212" s="113"/>
      <c r="AJ212" s="110"/>
    </row>
    <row r="213" spans="10:36" s="46" customFormat="1" ht="12.75">
      <c r="J213" s="56"/>
      <c r="M213" s="56"/>
      <c r="N213" s="56"/>
      <c r="O213" s="111"/>
      <c r="P213" s="56"/>
      <c r="Q213" s="47"/>
      <c r="R213" s="56"/>
      <c r="S213" s="112"/>
      <c r="T213" s="56"/>
      <c r="U213" s="56"/>
      <c r="V213" s="112"/>
      <c r="Z213" s="56"/>
      <c r="AA213" s="56"/>
      <c r="AD213" s="56"/>
      <c r="AE213" s="113"/>
      <c r="AJ213" s="110"/>
    </row>
    <row r="214" spans="10:36" s="46" customFormat="1" ht="12.75">
      <c r="J214" s="56"/>
      <c r="M214" s="56"/>
      <c r="N214" s="56"/>
      <c r="O214" s="111"/>
      <c r="P214" s="56"/>
      <c r="Q214" s="47"/>
      <c r="R214" s="56"/>
      <c r="S214" s="112"/>
      <c r="T214" s="56"/>
      <c r="U214" s="56"/>
      <c r="V214" s="112"/>
      <c r="Z214" s="56"/>
      <c r="AA214" s="56"/>
      <c r="AD214" s="56"/>
      <c r="AE214" s="113"/>
      <c r="AJ214" s="110"/>
    </row>
    <row r="215" spans="10:36" s="46" customFormat="1" ht="12.75">
      <c r="J215" s="56"/>
      <c r="M215" s="56"/>
      <c r="N215" s="56"/>
      <c r="O215" s="111"/>
      <c r="P215" s="56"/>
      <c r="Q215" s="47"/>
      <c r="R215" s="56"/>
      <c r="S215" s="112"/>
      <c r="T215" s="56"/>
      <c r="U215" s="56"/>
      <c r="V215" s="112"/>
      <c r="Z215" s="56"/>
      <c r="AA215" s="56"/>
      <c r="AD215" s="56"/>
      <c r="AE215" s="113"/>
      <c r="AJ215" s="110"/>
    </row>
    <row r="216" spans="10:36" s="46" customFormat="1" ht="12.75">
      <c r="J216" s="56"/>
      <c r="M216" s="56"/>
      <c r="N216" s="56"/>
      <c r="O216" s="111"/>
      <c r="P216" s="56"/>
      <c r="Q216" s="47"/>
      <c r="R216" s="56"/>
      <c r="S216" s="112"/>
      <c r="T216" s="56"/>
      <c r="U216" s="56"/>
      <c r="V216" s="112"/>
      <c r="Z216" s="56"/>
      <c r="AA216" s="56"/>
      <c r="AD216" s="56"/>
      <c r="AE216" s="113"/>
      <c r="AJ216" s="110"/>
    </row>
    <row r="217" spans="10:36" s="46" customFormat="1" ht="12.75">
      <c r="J217" s="56"/>
      <c r="M217" s="56"/>
      <c r="N217" s="56"/>
      <c r="O217" s="111"/>
      <c r="P217" s="56"/>
      <c r="Q217" s="47"/>
      <c r="R217" s="56"/>
      <c r="S217" s="112"/>
      <c r="T217" s="56"/>
      <c r="U217" s="56"/>
      <c r="V217" s="112"/>
      <c r="Z217" s="56"/>
      <c r="AA217" s="56"/>
      <c r="AD217" s="56"/>
      <c r="AE217" s="113"/>
      <c r="AJ217" s="110"/>
    </row>
    <row r="218" spans="10:36" s="46" customFormat="1" ht="12.75">
      <c r="J218" s="56"/>
      <c r="M218" s="56"/>
      <c r="N218" s="56"/>
      <c r="O218" s="111"/>
      <c r="P218" s="56"/>
      <c r="Q218" s="47"/>
      <c r="R218" s="56"/>
      <c r="S218" s="112"/>
      <c r="T218" s="56"/>
      <c r="U218" s="56"/>
      <c r="V218" s="112"/>
      <c r="Z218" s="56"/>
      <c r="AA218" s="56"/>
      <c r="AD218" s="56"/>
      <c r="AE218" s="113"/>
      <c r="AJ218" s="110"/>
    </row>
    <row r="219" spans="10:36" s="46" customFormat="1" ht="12.75">
      <c r="J219" s="56"/>
      <c r="M219" s="56"/>
      <c r="N219" s="56"/>
      <c r="O219" s="111"/>
      <c r="P219" s="56"/>
      <c r="Q219" s="47"/>
      <c r="R219" s="56"/>
      <c r="S219" s="112"/>
      <c r="T219" s="56"/>
      <c r="U219" s="56"/>
      <c r="V219" s="112"/>
      <c r="Z219" s="56"/>
      <c r="AA219" s="56"/>
      <c r="AD219" s="56"/>
      <c r="AE219" s="113"/>
      <c r="AJ219" s="110"/>
    </row>
    <row r="220" spans="10:36" s="46" customFormat="1" ht="12.75">
      <c r="J220" s="56"/>
      <c r="M220" s="56"/>
      <c r="N220" s="56"/>
      <c r="O220" s="111"/>
      <c r="P220" s="56"/>
      <c r="Q220" s="47"/>
      <c r="R220" s="56"/>
      <c r="S220" s="112"/>
      <c r="T220" s="56"/>
      <c r="U220" s="56"/>
      <c r="V220" s="112"/>
      <c r="Z220" s="56"/>
      <c r="AA220" s="56"/>
      <c r="AD220" s="56"/>
      <c r="AE220" s="113"/>
      <c r="AJ220" s="110"/>
    </row>
    <row r="221" spans="10:36" s="46" customFormat="1" ht="12.75">
      <c r="J221" s="56"/>
      <c r="M221" s="56"/>
      <c r="N221" s="56"/>
      <c r="O221" s="111"/>
      <c r="P221" s="56"/>
      <c r="Q221" s="47"/>
      <c r="R221" s="56"/>
      <c r="S221" s="112"/>
      <c r="T221" s="56"/>
      <c r="U221" s="56"/>
      <c r="V221" s="112"/>
      <c r="Z221" s="56"/>
      <c r="AA221" s="56"/>
      <c r="AD221" s="56"/>
      <c r="AE221" s="113"/>
      <c r="AJ221" s="110"/>
    </row>
    <row r="222" spans="10:36" s="46" customFormat="1" ht="12.75">
      <c r="J222" s="56"/>
      <c r="M222" s="56"/>
      <c r="N222" s="56"/>
      <c r="O222" s="111"/>
      <c r="P222" s="56"/>
      <c r="Q222" s="47"/>
      <c r="R222" s="56"/>
      <c r="S222" s="112"/>
      <c r="T222" s="56"/>
      <c r="U222" s="56"/>
      <c r="V222" s="112"/>
      <c r="Z222" s="56"/>
      <c r="AA222" s="56"/>
      <c r="AD222" s="56"/>
      <c r="AE222" s="113"/>
      <c r="AJ222" s="110"/>
    </row>
    <row r="223" spans="10:36" s="46" customFormat="1" ht="12.75">
      <c r="J223" s="56"/>
      <c r="M223" s="56"/>
      <c r="N223" s="56"/>
      <c r="O223" s="111"/>
      <c r="P223" s="56"/>
      <c r="Q223" s="47"/>
      <c r="R223" s="56"/>
      <c r="S223" s="112"/>
      <c r="T223" s="56"/>
      <c r="U223" s="56"/>
      <c r="V223" s="112"/>
      <c r="Z223" s="56"/>
      <c r="AA223" s="56"/>
      <c r="AD223" s="56"/>
      <c r="AE223" s="113"/>
      <c r="AJ223" s="110"/>
    </row>
    <row r="224" spans="10:36" s="46" customFormat="1" ht="12.75">
      <c r="J224" s="56"/>
      <c r="M224" s="56"/>
      <c r="N224" s="56"/>
      <c r="O224" s="111"/>
      <c r="P224" s="56"/>
      <c r="Q224" s="47"/>
      <c r="R224" s="56"/>
      <c r="S224" s="112"/>
      <c r="T224" s="56"/>
      <c r="U224" s="56"/>
      <c r="V224" s="112"/>
      <c r="Z224" s="56"/>
      <c r="AA224" s="56"/>
      <c r="AD224" s="56"/>
      <c r="AE224" s="113"/>
      <c r="AJ224" s="110"/>
    </row>
    <row r="225" spans="10:36" s="46" customFormat="1" ht="12.75">
      <c r="J225" s="56"/>
      <c r="M225" s="56"/>
      <c r="N225" s="56"/>
      <c r="O225" s="111"/>
      <c r="P225" s="56"/>
      <c r="Q225" s="47"/>
      <c r="R225" s="56"/>
      <c r="S225" s="112"/>
      <c r="T225" s="56"/>
      <c r="U225" s="56"/>
      <c r="V225" s="112"/>
      <c r="Z225" s="56"/>
      <c r="AA225" s="56"/>
      <c r="AD225" s="56"/>
      <c r="AE225" s="113"/>
      <c r="AJ225" s="110"/>
    </row>
    <row r="226" spans="10:36" s="46" customFormat="1" ht="12.75">
      <c r="J226" s="56"/>
      <c r="M226" s="56"/>
      <c r="N226" s="56"/>
      <c r="O226" s="111"/>
      <c r="P226" s="56"/>
      <c r="Q226" s="47"/>
      <c r="R226" s="56"/>
      <c r="S226" s="112"/>
      <c r="T226" s="56"/>
      <c r="U226" s="56"/>
      <c r="V226" s="112"/>
      <c r="Z226" s="56"/>
      <c r="AA226" s="56"/>
      <c r="AD226" s="56"/>
      <c r="AE226" s="113"/>
      <c r="AJ226" s="110"/>
    </row>
    <row r="227" spans="10:36" s="46" customFormat="1" ht="12.75">
      <c r="J227" s="56"/>
      <c r="M227" s="56"/>
      <c r="N227" s="56"/>
      <c r="O227" s="111"/>
      <c r="P227" s="56"/>
      <c r="Q227" s="47"/>
      <c r="R227" s="56"/>
      <c r="S227" s="112"/>
      <c r="T227" s="56"/>
      <c r="U227" s="56"/>
      <c r="V227" s="112"/>
      <c r="Z227" s="56"/>
      <c r="AA227" s="56"/>
      <c r="AD227" s="56"/>
      <c r="AE227" s="113"/>
      <c r="AJ227" s="110"/>
    </row>
    <row r="228" spans="10:36" s="46" customFormat="1" ht="12.75">
      <c r="J228" s="56"/>
      <c r="M228" s="56"/>
      <c r="N228" s="56"/>
      <c r="O228" s="111"/>
      <c r="P228" s="56"/>
      <c r="Q228" s="47"/>
      <c r="R228" s="56"/>
      <c r="S228" s="112"/>
      <c r="T228" s="56"/>
      <c r="U228" s="56"/>
      <c r="V228" s="112"/>
      <c r="Z228" s="56"/>
      <c r="AA228" s="56"/>
      <c r="AD228" s="56"/>
      <c r="AE228" s="113"/>
      <c r="AJ228" s="110"/>
    </row>
    <row r="229" spans="10:36" s="46" customFormat="1" ht="12.75">
      <c r="J229" s="56"/>
      <c r="M229" s="56"/>
      <c r="N229" s="56"/>
      <c r="O229" s="111"/>
      <c r="P229" s="56"/>
      <c r="Q229" s="47"/>
      <c r="R229" s="56"/>
      <c r="S229" s="112"/>
      <c r="T229" s="56"/>
      <c r="U229" s="56"/>
      <c r="V229" s="112"/>
      <c r="Z229" s="56"/>
      <c r="AA229" s="56"/>
      <c r="AD229" s="56"/>
      <c r="AE229" s="113"/>
      <c r="AJ229" s="110"/>
    </row>
    <row r="230" spans="10:36" s="46" customFormat="1" ht="12.75">
      <c r="J230" s="56"/>
      <c r="M230" s="56"/>
      <c r="N230" s="56"/>
      <c r="O230" s="111"/>
      <c r="P230" s="56"/>
      <c r="Q230" s="47"/>
      <c r="R230" s="56"/>
      <c r="S230" s="112"/>
      <c r="T230" s="56"/>
      <c r="U230" s="56"/>
      <c r="V230" s="112"/>
      <c r="Z230" s="56"/>
      <c r="AA230" s="56"/>
      <c r="AD230" s="56"/>
      <c r="AE230" s="113"/>
      <c r="AJ230" s="110"/>
    </row>
    <row r="231" spans="10:36" s="46" customFormat="1" ht="12.75">
      <c r="J231" s="56"/>
      <c r="M231" s="56"/>
      <c r="N231" s="56"/>
      <c r="O231" s="111"/>
      <c r="P231" s="56"/>
      <c r="Q231" s="47"/>
      <c r="R231" s="56"/>
      <c r="S231" s="112"/>
      <c r="T231" s="56"/>
      <c r="U231" s="56"/>
      <c r="V231" s="112"/>
      <c r="Z231" s="56"/>
      <c r="AA231" s="56"/>
      <c r="AD231" s="56"/>
      <c r="AE231" s="113"/>
      <c r="AJ231" s="110"/>
    </row>
    <row r="232" spans="10:36" s="46" customFormat="1" ht="12.75">
      <c r="J232" s="56"/>
      <c r="M232" s="56"/>
      <c r="N232" s="56"/>
      <c r="O232" s="111"/>
      <c r="P232" s="56"/>
      <c r="Q232" s="47"/>
      <c r="R232" s="56"/>
      <c r="S232" s="112"/>
      <c r="T232" s="56"/>
      <c r="U232" s="56"/>
      <c r="V232" s="112"/>
      <c r="Z232" s="56"/>
      <c r="AA232" s="56"/>
      <c r="AD232" s="56"/>
      <c r="AE232" s="113"/>
      <c r="AJ232" s="110"/>
    </row>
    <row r="233" spans="10:36" s="46" customFormat="1" ht="12.75">
      <c r="J233" s="56"/>
      <c r="M233" s="56"/>
      <c r="N233" s="56"/>
      <c r="O233" s="111"/>
      <c r="P233" s="56"/>
      <c r="Q233" s="47"/>
      <c r="R233" s="56"/>
      <c r="S233" s="112"/>
      <c r="T233" s="56"/>
      <c r="U233" s="56"/>
      <c r="V233" s="112"/>
      <c r="Z233" s="56"/>
      <c r="AA233" s="56"/>
      <c r="AD233" s="56"/>
      <c r="AE233" s="113"/>
      <c r="AJ233" s="110"/>
    </row>
    <row r="234" spans="10:36" s="46" customFormat="1" ht="12.75">
      <c r="J234" s="56"/>
      <c r="M234" s="56"/>
      <c r="N234" s="56"/>
      <c r="O234" s="111"/>
      <c r="P234" s="56"/>
      <c r="Q234" s="47"/>
      <c r="R234" s="56"/>
      <c r="S234" s="112"/>
      <c r="T234" s="56"/>
      <c r="U234" s="56"/>
      <c r="V234" s="112"/>
      <c r="Z234" s="56"/>
      <c r="AA234" s="56"/>
      <c r="AD234" s="56"/>
      <c r="AE234" s="113"/>
      <c r="AJ234" s="110"/>
    </row>
    <row r="235" spans="10:36" s="46" customFormat="1" ht="12.75">
      <c r="J235" s="56"/>
      <c r="M235" s="56"/>
      <c r="N235" s="56"/>
      <c r="O235" s="111"/>
      <c r="P235" s="56"/>
      <c r="Q235" s="47"/>
      <c r="R235" s="56"/>
      <c r="S235" s="112"/>
      <c r="T235" s="56"/>
      <c r="U235" s="56"/>
      <c r="V235" s="112"/>
      <c r="Z235" s="56"/>
      <c r="AA235" s="56"/>
      <c r="AD235" s="56"/>
      <c r="AE235" s="113"/>
      <c r="AJ235" s="110"/>
    </row>
    <row r="236" spans="10:36" s="46" customFormat="1" ht="12.75">
      <c r="J236" s="56"/>
      <c r="M236" s="56"/>
      <c r="N236" s="56"/>
      <c r="O236" s="111"/>
      <c r="P236" s="56"/>
      <c r="Q236" s="47"/>
      <c r="R236" s="56"/>
      <c r="S236" s="112"/>
      <c r="T236" s="56"/>
      <c r="U236" s="56"/>
      <c r="V236" s="112"/>
      <c r="Z236" s="56"/>
      <c r="AA236" s="56"/>
      <c r="AD236" s="56"/>
      <c r="AE236" s="113"/>
      <c r="AJ236" s="110"/>
    </row>
    <row r="237" spans="10:36" s="46" customFormat="1" ht="12.75">
      <c r="J237" s="56"/>
      <c r="M237" s="56"/>
      <c r="N237" s="56"/>
      <c r="O237" s="111"/>
      <c r="P237" s="56"/>
      <c r="Q237" s="47"/>
      <c r="R237" s="56"/>
      <c r="S237" s="112"/>
      <c r="T237" s="56"/>
      <c r="U237" s="56"/>
      <c r="V237" s="112"/>
      <c r="Z237" s="56"/>
      <c r="AA237" s="56"/>
      <c r="AD237" s="56"/>
      <c r="AE237" s="113"/>
      <c r="AJ237" s="110"/>
    </row>
    <row r="238" spans="10:36" s="46" customFormat="1" ht="12.75">
      <c r="J238" s="56"/>
      <c r="M238" s="56"/>
      <c r="N238" s="56"/>
      <c r="O238" s="111"/>
      <c r="P238" s="56"/>
      <c r="Q238" s="47"/>
      <c r="R238" s="56"/>
      <c r="S238" s="112"/>
      <c r="T238" s="56"/>
      <c r="U238" s="56"/>
      <c r="V238" s="112"/>
      <c r="Z238" s="56"/>
      <c r="AA238" s="56"/>
      <c r="AD238" s="56"/>
      <c r="AE238" s="113"/>
      <c r="AJ238" s="110"/>
    </row>
    <row r="239" spans="10:36" s="46" customFormat="1" ht="12.75">
      <c r="J239" s="56"/>
      <c r="M239" s="56"/>
      <c r="N239" s="56"/>
      <c r="O239" s="111"/>
      <c r="P239" s="56"/>
      <c r="Q239" s="47"/>
      <c r="R239" s="56"/>
      <c r="S239" s="112"/>
      <c r="T239" s="56"/>
      <c r="U239" s="56"/>
      <c r="V239" s="112"/>
      <c r="Z239" s="56"/>
      <c r="AA239" s="56"/>
      <c r="AD239" s="56"/>
      <c r="AE239" s="113"/>
      <c r="AJ239" s="110"/>
    </row>
    <row r="240" spans="10:36" s="46" customFormat="1" ht="12.75">
      <c r="J240" s="56"/>
      <c r="M240" s="56"/>
      <c r="N240" s="56"/>
      <c r="O240" s="111"/>
      <c r="P240" s="56"/>
      <c r="Q240" s="47"/>
      <c r="R240" s="56"/>
      <c r="S240" s="112"/>
      <c r="T240" s="56"/>
      <c r="U240" s="56"/>
      <c r="V240" s="112"/>
      <c r="Z240" s="56"/>
      <c r="AA240" s="56"/>
      <c r="AD240" s="56"/>
      <c r="AE240" s="113"/>
      <c r="AJ240" s="110"/>
    </row>
    <row r="241" spans="10:36" s="46" customFormat="1" ht="12.75">
      <c r="J241" s="56"/>
      <c r="M241" s="56"/>
      <c r="N241" s="56"/>
      <c r="O241" s="111"/>
      <c r="P241" s="56"/>
      <c r="Q241" s="47"/>
      <c r="R241" s="56"/>
      <c r="S241" s="112"/>
      <c r="T241" s="56"/>
      <c r="U241" s="56"/>
      <c r="V241" s="112"/>
      <c r="Z241" s="56"/>
      <c r="AA241" s="56"/>
      <c r="AD241" s="56"/>
      <c r="AE241" s="113"/>
      <c r="AJ241" s="110"/>
    </row>
    <row r="242" spans="10:36" s="46" customFormat="1" ht="12.75">
      <c r="J242" s="56"/>
      <c r="M242" s="56"/>
      <c r="N242" s="56"/>
      <c r="O242" s="111"/>
      <c r="P242" s="56"/>
      <c r="Q242" s="47"/>
      <c r="R242" s="56"/>
      <c r="S242" s="112"/>
      <c r="T242" s="56"/>
      <c r="U242" s="56"/>
      <c r="V242" s="112"/>
      <c r="Z242" s="56"/>
      <c r="AA242" s="56"/>
      <c r="AD242" s="56"/>
      <c r="AE242" s="113"/>
      <c r="AJ242" s="110"/>
    </row>
    <row r="243" spans="10:36" s="46" customFormat="1" ht="12.75">
      <c r="J243" s="56"/>
      <c r="M243" s="56"/>
      <c r="N243" s="56"/>
      <c r="O243" s="111"/>
      <c r="P243" s="56"/>
      <c r="Q243" s="47"/>
      <c r="R243" s="56"/>
      <c r="S243" s="112"/>
      <c r="T243" s="56"/>
      <c r="U243" s="56"/>
      <c r="V243" s="112"/>
      <c r="Z243" s="56"/>
      <c r="AA243" s="56"/>
      <c r="AD243" s="56"/>
      <c r="AE243" s="113"/>
      <c r="AJ243" s="110"/>
    </row>
    <row r="244" spans="10:36" s="46" customFormat="1" ht="12.75">
      <c r="J244" s="56"/>
      <c r="M244" s="56"/>
      <c r="N244" s="56"/>
      <c r="O244" s="111"/>
      <c r="P244" s="56"/>
      <c r="Q244" s="47"/>
      <c r="R244" s="56"/>
      <c r="S244" s="112"/>
      <c r="T244" s="56"/>
      <c r="U244" s="56"/>
      <c r="V244" s="112"/>
      <c r="Z244" s="56"/>
      <c r="AA244" s="56"/>
      <c r="AD244" s="56"/>
      <c r="AE244" s="113"/>
      <c r="AJ244" s="110"/>
    </row>
    <row r="245" spans="10:36" s="46" customFormat="1" ht="12.75">
      <c r="J245" s="56"/>
      <c r="M245" s="56"/>
      <c r="N245" s="56"/>
      <c r="O245" s="111"/>
      <c r="P245" s="56"/>
      <c r="Q245" s="47"/>
      <c r="R245" s="56"/>
      <c r="S245" s="112"/>
      <c r="T245" s="56"/>
      <c r="U245" s="56"/>
      <c r="V245" s="112"/>
      <c r="Z245" s="56"/>
      <c r="AA245" s="56"/>
      <c r="AD245" s="56"/>
      <c r="AE245" s="113"/>
      <c r="AJ245" s="110"/>
    </row>
    <row r="246" spans="10:36" s="46" customFormat="1" ht="12.75">
      <c r="J246" s="56"/>
      <c r="M246" s="56"/>
      <c r="N246" s="56"/>
      <c r="O246" s="111"/>
      <c r="P246" s="56"/>
      <c r="Q246" s="47"/>
      <c r="R246" s="56"/>
      <c r="S246" s="112"/>
      <c r="T246" s="56"/>
      <c r="U246" s="56"/>
      <c r="V246" s="112"/>
      <c r="Z246" s="56"/>
      <c r="AA246" s="56"/>
      <c r="AD246" s="56"/>
      <c r="AE246" s="113"/>
      <c r="AJ246" s="110"/>
    </row>
    <row r="247" spans="10:36" s="46" customFormat="1" ht="12.75">
      <c r="J247" s="56"/>
      <c r="M247" s="56"/>
      <c r="N247" s="56"/>
      <c r="O247" s="111"/>
      <c r="P247" s="56"/>
      <c r="Q247" s="47"/>
      <c r="R247" s="56"/>
      <c r="S247" s="112"/>
      <c r="T247" s="56"/>
      <c r="U247" s="56"/>
      <c r="V247" s="112"/>
      <c r="Z247" s="56"/>
      <c r="AA247" s="56"/>
      <c r="AD247" s="56"/>
      <c r="AE247" s="113"/>
      <c r="AJ247" s="110"/>
    </row>
    <row r="248" spans="10:36" s="46" customFormat="1" ht="12.75">
      <c r="J248" s="56"/>
      <c r="M248" s="56"/>
      <c r="N248" s="56"/>
      <c r="O248" s="111"/>
      <c r="P248" s="56"/>
      <c r="Q248" s="47"/>
      <c r="R248" s="56"/>
      <c r="S248" s="112"/>
      <c r="T248" s="56"/>
      <c r="U248" s="56"/>
      <c r="V248" s="112"/>
      <c r="Z248" s="56"/>
      <c r="AA248" s="56"/>
      <c r="AD248" s="56"/>
      <c r="AE248" s="113"/>
      <c r="AJ248" s="110"/>
    </row>
    <row r="249" spans="10:36" s="46" customFormat="1" ht="12.75">
      <c r="J249" s="56"/>
      <c r="M249" s="56"/>
      <c r="N249" s="56"/>
      <c r="O249" s="111"/>
      <c r="P249" s="56"/>
      <c r="Q249" s="47"/>
      <c r="R249" s="56"/>
      <c r="S249" s="112"/>
      <c r="T249" s="56"/>
      <c r="U249" s="56"/>
      <c r="V249" s="112"/>
      <c r="Z249" s="56"/>
      <c r="AA249" s="56"/>
      <c r="AD249" s="56"/>
      <c r="AE249" s="113"/>
      <c r="AJ249" s="110"/>
    </row>
    <row r="250" spans="10:36" s="46" customFormat="1" ht="12.75">
      <c r="J250" s="56"/>
      <c r="M250" s="56"/>
      <c r="N250" s="56"/>
      <c r="O250" s="111"/>
      <c r="P250" s="56"/>
      <c r="Q250" s="47"/>
      <c r="R250" s="56"/>
      <c r="S250" s="112"/>
      <c r="T250" s="56"/>
      <c r="U250" s="56"/>
      <c r="V250" s="112"/>
      <c r="Z250" s="56"/>
      <c r="AA250" s="56"/>
      <c r="AD250" s="56"/>
      <c r="AE250" s="113"/>
      <c r="AJ250" s="110"/>
    </row>
    <row r="251" spans="10:36" s="46" customFormat="1" ht="12.75">
      <c r="J251" s="56"/>
      <c r="M251" s="56"/>
      <c r="N251" s="56"/>
      <c r="O251" s="111"/>
      <c r="P251" s="56"/>
      <c r="Q251" s="47"/>
      <c r="R251" s="56"/>
      <c r="S251" s="112"/>
      <c r="T251" s="56"/>
      <c r="U251" s="56"/>
      <c r="V251" s="112"/>
      <c r="Z251" s="56"/>
      <c r="AA251" s="56"/>
      <c r="AD251" s="56"/>
      <c r="AE251" s="113"/>
      <c r="AJ251" s="110"/>
    </row>
    <row r="252" spans="10:36" s="46" customFormat="1" ht="12.75">
      <c r="J252" s="56"/>
      <c r="M252" s="56"/>
      <c r="N252" s="56"/>
      <c r="O252" s="111"/>
      <c r="P252" s="56"/>
      <c r="Q252" s="47"/>
      <c r="R252" s="56"/>
      <c r="S252" s="112"/>
      <c r="T252" s="56"/>
      <c r="U252" s="56"/>
      <c r="V252" s="112"/>
      <c r="Z252" s="56"/>
      <c r="AA252" s="56"/>
      <c r="AD252" s="56"/>
      <c r="AE252" s="113"/>
      <c r="AJ252" s="110"/>
    </row>
    <row r="253" spans="10:36" s="46" customFormat="1" ht="12.75">
      <c r="J253" s="56"/>
      <c r="M253" s="56"/>
      <c r="N253" s="56"/>
      <c r="O253" s="111"/>
      <c r="P253" s="56"/>
      <c r="Q253" s="47"/>
      <c r="R253" s="56"/>
      <c r="S253" s="112"/>
      <c r="T253" s="56"/>
      <c r="U253" s="56"/>
      <c r="V253" s="112"/>
      <c r="Z253" s="56"/>
      <c r="AA253" s="56"/>
      <c r="AD253" s="56"/>
      <c r="AE253" s="113"/>
      <c r="AJ253" s="110"/>
    </row>
    <row r="254" spans="10:36" s="46" customFormat="1" ht="12.75">
      <c r="J254" s="56"/>
      <c r="M254" s="56"/>
      <c r="N254" s="56"/>
      <c r="O254" s="111"/>
      <c r="P254" s="56"/>
      <c r="Q254" s="47"/>
      <c r="R254" s="56"/>
      <c r="S254" s="112"/>
      <c r="T254" s="56"/>
      <c r="U254" s="56"/>
      <c r="V254" s="112"/>
      <c r="Z254" s="56"/>
      <c r="AA254" s="56"/>
      <c r="AD254" s="56"/>
      <c r="AE254" s="113"/>
      <c r="AJ254" s="110"/>
    </row>
    <row r="255" spans="10:36" s="46" customFormat="1" ht="12.75">
      <c r="J255" s="56"/>
      <c r="M255" s="56"/>
      <c r="N255" s="56"/>
      <c r="O255" s="111"/>
      <c r="P255" s="56"/>
      <c r="Q255" s="47"/>
      <c r="R255" s="56"/>
      <c r="S255" s="112"/>
      <c r="T255" s="56"/>
      <c r="U255" s="56"/>
      <c r="V255" s="112"/>
      <c r="Z255" s="56"/>
      <c r="AA255" s="56"/>
      <c r="AD255" s="56"/>
      <c r="AE255" s="113"/>
      <c r="AJ255" s="110"/>
    </row>
    <row r="256" spans="10:36" s="46" customFormat="1" ht="12.75">
      <c r="J256" s="56"/>
      <c r="M256" s="56"/>
      <c r="N256" s="56"/>
      <c r="O256" s="111"/>
      <c r="P256" s="56"/>
      <c r="Q256" s="47"/>
      <c r="R256" s="56"/>
      <c r="S256" s="112"/>
      <c r="T256" s="56"/>
      <c r="U256" s="56"/>
      <c r="V256" s="112"/>
      <c r="Z256" s="56"/>
      <c r="AA256" s="56"/>
      <c r="AD256" s="56"/>
      <c r="AE256" s="113"/>
      <c r="AJ256" s="110"/>
    </row>
    <row r="257" spans="10:36" s="46" customFormat="1" ht="12.75">
      <c r="J257" s="56"/>
      <c r="M257" s="56"/>
      <c r="N257" s="56"/>
      <c r="O257" s="111"/>
      <c r="P257" s="56"/>
      <c r="Q257" s="47"/>
      <c r="R257" s="56"/>
      <c r="S257" s="112"/>
      <c r="T257" s="56"/>
      <c r="U257" s="56"/>
      <c r="V257" s="112"/>
      <c r="Z257" s="56"/>
      <c r="AA257" s="56"/>
      <c r="AD257" s="56"/>
      <c r="AE257" s="113"/>
      <c r="AJ257" s="110"/>
    </row>
    <row r="258" spans="10:36" s="46" customFormat="1" ht="12.75">
      <c r="J258" s="56"/>
      <c r="M258" s="56"/>
      <c r="N258" s="56"/>
      <c r="O258" s="111"/>
      <c r="P258" s="56"/>
      <c r="Q258" s="47"/>
      <c r="R258" s="56"/>
      <c r="S258" s="112"/>
      <c r="T258" s="56"/>
      <c r="U258" s="56"/>
      <c r="V258" s="112"/>
      <c r="Z258" s="56"/>
      <c r="AA258" s="56"/>
      <c r="AD258" s="56"/>
      <c r="AE258" s="113"/>
      <c r="AJ258" s="110"/>
    </row>
    <row r="259" spans="10:36" s="46" customFormat="1" ht="12.75">
      <c r="J259" s="56"/>
      <c r="M259" s="56"/>
      <c r="N259" s="56"/>
      <c r="O259" s="111"/>
      <c r="P259" s="56"/>
      <c r="Q259" s="47"/>
      <c r="R259" s="56"/>
      <c r="S259" s="112"/>
      <c r="T259" s="56"/>
      <c r="U259" s="56"/>
      <c r="V259" s="112"/>
      <c r="Z259" s="56"/>
      <c r="AA259" s="56"/>
      <c r="AD259" s="56"/>
      <c r="AE259" s="113"/>
      <c r="AJ259" s="110"/>
    </row>
    <row r="260" spans="10:36" s="46" customFormat="1" ht="12.75">
      <c r="J260" s="56"/>
      <c r="M260" s="56"/>
      <c r="N260" s="56"/>
      <c r="O260" s="111"/>
      <c r="P260" s="56"/>
      <c r="Q260" s="47"/>
      <c r="R260" s="56"/>
      <c r="S260" s="112"/>
      <c r="T260" s="56"/>
      <c r="U260" s="56"/>
      <c r="V260" s="112"/>
      <c r="Z260" s="56"/>
      <c r="AA260" s="56"/>
      <c r="AD260" s="56"/>
      <c r="AE260" s="113"/>
      <c r="AJ260" s="110"/>
    </row>
    <row r="261" spans="10:36" s="46" customFormat="1" ht="12.75">
      <c r="J261" s="56"/>
      <c r="M261" s="56"/>
      <c r="N261" s="56"/>
      <c r="O261" s="111"/>
      <c r="P261" s="56"/>
      <c r="Q261" s="47"/>
      <c r="R261" s="56"/>
      <c r="S261" s="112"/>
      <c r="T261" s="56"/>
      <c r="U261" s="56"/>
      <c r="V261" s="112"/>
      <c r="Z261" s="56"/>
      <c r="AA261" s="56"/>
      <c r="AD261" s="56"/>
      <c r="AE261" s="113"/>
      <c r="AJ261" s="110"/>
    </row>
    <row r="262" spans="10:36" s="46" customFormat="1" ht="12.75">
      <c r="J262" s="56"/>
      <c r="M262" s="56"/>
      <c r="N262" s="56"/>
      <c r="O262" s="111"/>
      <c r="P262" s="56"/>
      <c r="Q262" s="47"/>
      <c r="R262" s="56"/>
      <c r="S262" s="112"/>
      <c r="T262" s="56"/>
      <c r="U262" s="56"/>
      <c r="V262" s="112"/>
      <c r="Z262" s="56"/>
      <c r="AA262" s="56"/>
      <c r="AD262" s="56"/>
      <c r="AE262" s="113"/>
      <c r="AJ262" s="110"/>
    </row>
    <row r="263" spans="10:36" s="46" customFormat="1" ht="12.75">
      <c r="J263" s="56"/>
      <c r="M263" s="56"/>
      <c r="N263" s="56"/>
      <c r="O263" s="111"/>
      <c r="P263" s="56"/>
      <c r="Q263" s="47"/>
      <c r="R263" s="56"/>
      <c r="S263" s="112"/>
      <c r="T263" s="56"/>
      <c r="U263" s="56"/>
      <c r="V263" s="112"/>
      <c r="Z263" s="56"/>
      <c r="AA263" s="56"/>
      <c r="AD263" s="56"/>
      <c r="AE263" s="113"/>
      <c r="AJ263" s="110"/>
    </row>
    <row r="264" spans="10:36" s="46" customFormat="1" ht="12.75">
      <c r="J264" s="56"/>
      <c r="M264" s="56"/>
      <c r="N264" s="56"/>
      <c r="O264" s="111"/>
      <c r="P264" s="56"/>
      <c r="Q264" s="47"/>
      <c r="R264" s="56"/>
      <c r="S264" s="112"/>
      <c r="T264" s="56"/>
      <c r="U264" s="56"/>
      <c r="V264" s="112"/>
      <c r="Z264" s="56"/>
      <c r="AA264" s="56"/>
      <c r="AD264" s="56"/>
      <c r="AE264" s="113"/>
      <c r="AJ264" s="110"/>
    </row>
    <row r="265" spans="10:36" s="46" customFormat="1" ht="12.75">
      <c r="J265" s="56"/>
      <c r="M265" s="56"/>
      <c r="N265" s="56"/>
      <c r="O265" s="111"/>
      <c r="P265" s="56"/>
      <c r="Q265" s="47"/>
      <c r="R265" s="56"/>
      <c r="S265" s="112"/>
      <c r="T265" s="56"/>
      <c r="U265" s="56"/>
      <c r="V265" s="112"/>
      <c r="Z265" s="56"/>
      <c r="AA265" s="56"/>
      <c r="AD265" s="56"/>
      <c r="AE265" s="113"/>
      <c r="AJ265" s="110"/>
    </row>
    <row r="266" spans="10:36" s="46" customFormat="1" ht="12.75">
      <c r="J266" s="56"/>
      <c r="M266" s="56"/>
      <c r="N266" s="56"/>
      <c r="O266" s="111"/>
      <c r="P266" s="56"/>
      <c r="Q266" s="47"/>
      <c r="R266" s="56"/>
      <c r="S266" s="112"/>
      <c r="T266" s="56"/>
      <c r="U266" s="56"/>
      <c r="V266" s="112"/>
      <c r="Z266" s="56"/>
      <c r="AA266" s="56"/>
      <c r="AD266" s="56"/>
      <c r="AE266" s="113"/>
      <c r="AJ266" s="110"/>
    </row>
    <row r="267" spans="10:36" s="46" customFormat="1" ht="12.75">
      <c r="J267" s="56"/>
      <c r="M267" s="56"/>
      <c r="N267" s="56"/>
      <c r="O267" s="111"/>
      <c r="P267" s="56"/>
      <c r="Q267" s="47"/>
      <c r="R267" s="56"/>
      <c r="S267" s="112"/>
      <c r="T267" s="56"/>
      <c r="U267" s="56"/>
      <c r="V267" s="112"/>
      <c r="Z267" s="56"/>
      <c r="AA267" s="56"/>
      <c r="AD267" s="56"/>
      <c r="AE267" s="113"/>
      <c r="AJ267" s="110"/>
    </row>
    <row r="268" spans="10:36" s="46" customFormat="1" ht="12.75">
      <c r="J268" s="56"/>
      <c r="M268" s="56"/>
      <c r="N268" s="56"/>
      <c r="O268" s="111"/>
      <c r="P268" s="56"/>
      <c r="Q268" s="47"/>
      <c r="R268" s="56"/>
      <c r="S268" s="112"/>
      <c r="T268" s="56"/>
      <c r="U268" s="56"/>
      <c r="V268" s="112"/>
      <c r="Z268" s="56"/>
      <c r="AA268" s="56"/>
      <c r="AD268" s="56"/>
      <c r="AE268" s="113"/>
      <c r="AJ268" s="110"/>
    </row>
    <row r="269" spans="10:36" s="46" customFormat="1" ht="12.75">
      <c r="J269" s="56"/>
      <c r="M269" s="56"/>
      <c r="N269" s="56"/>
      <c r="O269" s="111"/>
      <c r="P269" s="56"/>
      <c r="Q269" s="47"/>
      <c r="R269" s="56"/>
      <c r="S269" s="112"/>
      <c r="T269" s="56"/>
      <c r="U269" s="56"/>
      <c r="V269" s="112"/>
      <c r="Z269" s="56"/>
      <c r="AA269" s="56"/>
      <c r="AD269" s="56"/>
      <c r="AE269" s="113"/>
      <c r="AJ269" s="110"/>
    </row>
    <row r="270" spans="10:36" s="46" customFormat="1" ht="12.75">
      <c r="J270" s="56"/>
      <c r="M270" s="56"/>
      <c r="N270" s="56"/>
      <c r="O270" s="111"/>
      <c r="P270" s="56"/>
      <c r="Q270" s="47"/>
      <c r="R270" s="56"/>
      <c r="S270" s="112"/>
      <c r="T270" s="56"/>
      <c r="U270" s="56"/>
      <c r="V270" s="112"/>
      <c r="Z270" s="56"/>
      <c r="AA270" s="56"/>
      <c r="AD270" s="56"/>
      <c r="AE270" s="113"/>
      <c r="AJ270" s="110"/>
    </row>
    <row r="271" spans="10:36" s="46" customFormat="1" ht="12.75">
      <c r="J271" s="56"/>
      <c r="M271" s="56"/>
      <c r="N271" s="56"/>
      <c r="O271" s="111"/>
      <c r="P271" s="56"/>
      <c r="Q271" s="47"/>
      <c r="R271" s="56"/>
      <c r="S271" s="112"/>
      <c r="T271" s="56"/>
      <c r="U271" s="56"/>
      <c r="V271" s="112"/>
      <c r="Z271" s="56"/>
      <c r="AA271" s="56"/>
      <c r="AD271" s="56"/>
      <c r="AE271" s="113"/>
      <c r="AJ271" s="110"/>
    </row>
    <row r="272" spans="10:36" s="46" customFormat="1" ht="12.75">
      <c r="J272" s="56"/>
      <c r="M272" s="56"/>
      <c r="N272" s="56"/>
      <c r="O272" s="111"/>
      <c r="P272" s="56"/>
      <c r="Q272" s="47"/>
      <c r="R272" s="56"/>
      <c r="S272" s="112"/>
      <c r="T272" s="56"/>
      <c r="U272" s="56"/>
      <c r="V272" s="112"/>
      <c r="Z272" s="56"/>
      <c r="AA272" s="56"/>
      <c r="AD272" s="56"/>
      <c r="AE272" s="113"/>
      <c r="AJ272" s="110"/>
    </row>
    <row r="273" spans="10:36" s="46" customFormat="1" ht="12.75">
      <c r="J273" s="56"/>
      <c r="M273" s="56"/>
      <c r="N273" s="56"/>
      <c r="O273" s="111"/>
      <c r="P273" s="56"/>
      <c r="Q273" s="47"/>
      <c r="R273" s="56"/>
      <c r="S273" s="112"/>
      <c r="T273" s="56"/>
      <c r="U273" s="56"/>
      <c r="V273" s="112"/>
      <c r="Z273" s="56"/>
      <c r="AA273" s="56"/>
      <c r="AD273" s="56"/>
      <c r="AE273" s="113"/>
      <c r="AJ273" s="110"/>
    </row>
    <row r="274" spans="10:36" s="46" customFormat="1" ht="12.75">
      <c r="J274" s="56"/>
      <c r="M274" s="56"/>
      <c r="N274" s="56"/>
      <c r="O274" s="111"/>
      <c r="P274" s="56"/>
      <c r="Q274" s="47"/>
      <c r="R274" s="56"/>
      <c r="S274" s="112"/>
      <c r="T274" s="56"/>
      <c r="U274" s="56"/>
      <c r="V274" s="112"/>
      <c r="Z274" s="56"/>
      <c r="AA274" s="56"/>
      <c r="AD274" s="56"/>
      <c r="AE274" s="113"/>
      <c r="AJ274" s="110"/>
    </row>
    <row r="275" spans="10:36" s="46" customFormat="1" ht="12.75">
      <c r="J275" s="56"/>
      <c r="M275" s="56"/>
      <c r="N275" s="56"/>
      <c r="O275" s="111"/>
      <c r="P275" s="56"/>
      <c r="Q275" s="47"/>
      <c r="R275" s="56"/>
      <c r="S275" s="112"/>
      <c r="T275" s="56"/>
      <c r="U275" s="56"/>
      <c r="V275" s="112"/>
      <c r="Z275" s="56"/>
      <c r="AA275" s="56"/>
      <c r="AD275" s="56"/>
      <c r="AE275" s="113"/>
      <c r="AJ275" s="110"/>
    </row>
    <row r="276" spans="10:36" s="46" customFormat="1" ht="12.75">
      <c r="J276" s="56"/>
      <c r="M276" s="56"/>
      <c r="N276" s="56"/>
      <c r="O276" s="111"/>
      <c r="P276" s="56"/>
      <c r="Q276" s="47"/>
      <c r="R276" s="56"/>
      <c r="S276" s="112"/>
      <c r="T276" s="56"/>
      <c r="U276" s="56"/>
      <c r="V276" s="112"/>
      <c r="Z276" s="56"/>
      <c r="AA276" s="56"/>
      <c r="AD276" s="56"/>
      <c r="AE276" s="113"/>
      <c r="AJ276" s="110"/>
    </row>
    <row r="277" spans="10:36" s="46" customFormat="1" ht="12.75">
      <c r="J277" s="56"/>
      <c r="M277" s="56"/>
      <c r="N277" s="56"/>
      <c r="O277" s="111"/>
      <c r="P277" s="56"/>
      <c r="Q277" s="47"/>
      <c r="R277" s="56"/>
      <c r="S277" s="112"/>
      <c r="T277" s="56"/>
      <c r="U277" s="56"/>
      <c r="V277" s="112"/>
      <c r="Z277" s="56"/>
      <c r="AA277" s="56"/>
      <c r="AD277" s="56"/>
      <c r="AE277" s="113"/>
      <c r="AJ277" s="110"/>
    </row>
    <row r="278" spans="10:36" s="46" customFormat="1" ht="12.75">
      <c r="J278" s="56"/>
      <c r="M278" s="56"/>
      <c r="N278" s="56"/>
      <c r="O278" s="111"/>
      <c r="P278" s="56"/>
      <c r="Q278" s="47"/>
      <c r="R278" s="56"/>
      <c r="S278" s="112"/>
      <c r="T278" s="56"/>
      <c r="U278" s="56"/>
      <c r="V278" s="112"/>
      <c r="Z278" s="56"/>
      <c r="AA278" s="56"/>
      <c r="AD278" s="56"/>
      <c r="AE278" s="113"/>
      <c r="AJ278" s="110"/>
    </row>
    <row r="279" spans="10:36" s="46" customFormat="1" ht="12.75">
      <c r="J279" s="56"/>
      <c r="M279" s="56"/>
      <c r="N279" s="56"/>
      <c r="O279" s="111"/>
      <c r="P279" s="56"/>
      <c r="Q279" s="47"/>
      <c r="R279" s="56"/>
      <c r="S279" s="112"/>
      <c r="T279" s="56"/>
      <c r="U279" s="56"/>
      <c r="V279" s="112"/>
      <c r="Z279" s="56"/>
      <c r="AA279" s="56"/>
      <c r="AD279" s="56"/>
      <c r="AE279" s="113"/>
      <c r="AJ279" s="110"/>
    </row>
    <row r="280" spans="10:36" s="46" customFormat="1" ht="12.75">
      <c r="J280" s="56"/>
      <c r="M280" s="56"/>
      <c r="N280" s="56"/>
      <c r="O280" s="111"/>
      <c r="P280" s="56"/>
      <c r="Q280" s="47"/>
      <c r="R280" s="56"/>
      <c r="S280" s="112"/>
      <c r="T280" s="56"/>
      <c r="U280" s="56"/>
      <c r="V280" s="112"/>
      <c r="Z280" s="56"/>
      <c r="AA280" s="56"/>
      <c r="AD280" s="56"/>
      <c r="AE280" s="113"/>
      <c r="AJ280" s="110"/>
    </row>
    <row r="281" spans="10:36" s="46" customFormat="1" ht="12.75">
      <c r="J281" s="56"/>
      <c r="M281" s="56"/>
      <c r="N281" s="56"/>
      <c r="O281" s="111"/>
      <c r="P281" s="56"/>
      <c r="Q281" s="47"/>
      <c r="R281" s="56"/>
      <c r="S281" s="112"/>
      <c r="T281" s="56"/>
      <c r="U281" s="56"/>
      <c r="V281" s="112"/>
      <c r="Z281" s="56"/>
      <c r="AA281" s="56"/>
      <c r="AD281" s="56"/>
      <c r="AE281" s="113"/>
      <c r="AJ281" s="110"/>
    </row>
    <row r="282" spans="10:36" s="46" customFormat="1" ht="12.75">
      <c r="J282" s="56"/>
      <c r="M282" s="56"/>
      <c r="N282" s="56"/>
      <c r="O282" s="111"/>
      <c r="P282" s="56"/>
      <c r="Q282" s="47"/>
      <c r="R282" s="56"/>
      <c r="S282" s="112"/>
      <c r="T282" s="56"/>
      <c r="U282" s="56"/>
      <c r="V282" s="112"/>
      <c r="Z282" s="56"/>
      <c r="AA282" s="56"/>
      <c r="AD282" s="56"/>
      <c r="AE282" s="113"/>
      <c r="AJ282" s="110"/>
    </row>
    <row r="283" spans="10:36" s="46" customFormat="1" ht="12.75">
      <c r="J283" s="56"/>
      <c r="M283" s="56"/>
      <c r="N283" s="56"/>
      <c r="O283" s="111"/>
      <c r="P283" s="56"/>
      <c r="Q283" s="47"/>
      <c r="R283" s="56"/>
      <c r="S283" s="112"/>
      <c r="T283" s="56"/>
      <c r="U283" s="56"/>
      <c r="V283" s="112"/>
      <c r="Z283" s="56"/>
      <c r="AA283" s="56"/>
      <c r="AD283" s="56"/>
      <c r="AE283" s="113"/>
      <c r="AJ283" s="110"/>
    </row>
    <row r="284" spans="10:36" s="46" customFormat="1" ht="12.75">
      <c r="J284" s="56"/>
      <c r="M284" s="56"/>
      <c r="N284" s="56"/>
      <c r="O284" s="111"/>
      <c r="P284" s="56"/>
      <c r="Q284" s="47"/>
      <c r="R284" s="56"/>
      <c r="S284" s="112"/>
      <c r="T284" s="56"/>
      <c r="U284" s="56"/>
      <c r="V284" s="112"/>
      <c r="Z284" s="56"/>
      <c r="AA284" s="56"/>
      <c r="AD284" s="56"/>
      <c r="AE284" s="113"/>
      <c r="AJ284" s="110"/>
    </row>
    <row r="285" spans="10:36" s="46" customFormat="1" ht="12.75">
      <c r="J285" s="56"/>
      <c r="M285" s="56"/>
      <c r="N285" s="56"/>
      <c r="O285" s="111"/>
      <c r="P285" s="56"/>
      <c r="Q285" s="47"/>
      <c r="R285" s="56"/>
      <c r="S285" s="112"/>
      <c r="T285" s="56"/>
      <c r="U285" s="56"/>
      <c r="V285" s="112"/>
      <c r="Z285" s="56"/>
      <c r="AA285" s="56"/>
      <c r="AD285" s="56"/>
      <c r="AE285" s="113"/>
      <c r="AJ285" s="110"/>
    </row>
    <row r="286" spans="10:36" s="46" customFormat="1" ht="12.75">
      <c r="J286" s="56"/>
      <c r="M286" s="56"/>
      <c r="N286" s="56"/>
      <c r="O286" s="111"/>
      <c r="P286" s="56"/>
      <c r="Q286" s="47"/>
      <c r="R286" s="56"/>
      <c r="S286" s="112"/>
      <c r="T286" s="56"/>
      <c r="U286" s="56"/>
      <c r="V286" s="112"/>
      <c r="Z286" s="56"/>
      <c r="AA286" s="56"/>
      <c r="AD286" s="56"/>
      <c r="AE286" s="113"/>
      <c r="AJ286" s="110"/>
    </row>
    <row r="287" spans="10:36" s="46" customFormat="1" ht="12.75">
      <c r="J287" s="56"/>
      <c r="M287" s="56"/>
      <c r="N287" s="56"/>
      <c r="O287" s="111"/>
      <c r="P287" s="56"/>
      <c r="Q287" s="47"/>
      <c r="R287" s="56"/>
      <c r="S287" s="112"/>
      <c r="T287" s="56"/>
      <c r="U287" s="56"/>
      <c r="V287" s="112"/>
      <c r="Z287" s="56"/>
      <c r="AA287" s="56"/>
      <c r="AD287" s="56"/>
      <c r="AE287" s="113"/>
      <c r="AJ287" s="110"/>
    </row>
    <row r="288" spans="10:36" s="46" customFormat="1" ht="12.75">
      <c r="J288" s="56"/>
      <c r="M288" s="56"/>
      <c r="N288" s="56"/>
      <c r="O288" s="111"/>
      <c r="P288" s="56"/>
      <c r="Q288" s="47"/>
      <c r="R288" s="56"/>
      <c r="S288" s="112"/>
      <c r="T288" s="56"/>
      <c r="U288" s="56"/>
      <c r="V288" s="112"/>
      <c r="Z288" s="56"/>
      <c r="AA288" s="56"/>
      <c r="AD288" s="56"/>
      <c r="AE288" s="113"/>
      <c r="AJ288" s="110"/>
    </row>
    <row r="289" spans="10:36" s="46" customFormat="1" ht="12.75">
      <c r="J289" s="56"/>
      <c r="M289" s="56"/>
      <c r="N289" s="56"/>
      <c r="O289" s="111"/>
      <c r="P289" s="56"/>
      <c r="Q289" s="47"/>
      <c r="R289" s="56"/>
      <c r="S289" s="112"/>
      <c r="T289" s="56"/>
      <c r="U289" s="56"/>
      <c r="V289" s="112"/>
      <c r="Z289" s="56"/>
      <c r="AA289" s="56"/>
      <c r="AD289" s="56"/>
      <c r="AE289" s="113"/>
      <c r="AJ289" s="110"/>
    </row>
    <row r="290" spans="10:36" s="46" customFormat="1" ht="12.75">
      <c r="J290" s="56"/>
      <c r="M290" s="56"/>
      <c r="N290" s="56"/>
      <c r="O290" s="111"/>
      <c r="P290" s="56"/>
      <c r="Q290" s="47"/>
      <c r="R290" s="56"/>
      <c r="S290" s="112"/>
      <c r="T290" s="56"/>
      <c r="U290" s="56"/>
      <c r="V290" s="112"/>
      <c r="Z290" s="56"/>
      <c r="AA290" s="56"/>
      <c r="AD290" s="56"/>
      <c r="AE290" s="113"/>
      <c r="AJ290" s="110"/>
    </row>
    <row r="291" spans="10:36" s="46" customFormat="1" ht="12.75">
      <c r="J291" s="56"/>
      <c r="M291" s="56"/>
      <c r="N291" s="56"/>
      <c r="O291" s="111"/>
      <c r="P291" s="56"/>
      <c r="Q291" s="47"/>
      <c r="R291" s="56"/>
      <c r="S291" s="112"/>
      <c r="T291" s="56"/>
      <c r="U291" s="56"/>
      <c r="V291" s="112"/>
      <c r="Z291" s="56"/>
      <c r="AA291" s="56"/>
      <c r="AD291" s="56"/>
      <c r="AE291" s="113"/>
      <c r="AJ291" s="110"/>
    </row>
    <row r="292" spans="10:36" s="46" customFormat="1" ht="12.75">
      <c r="J292" s="56"/>
      <c r="M292" s="56"/>
      <c r="N292" s="56"/>
      <c r="O292" s="111"/>
      <c r="P292" s="56"/>
      <c r="Q292" s="47"/>
      <c r="R292" s="56"/>
      <c r="S292" s="112"/>
      <c r="T292" s="56"/>
      <c r="U292" s="56"/>
      <c r="V292" s="112"/>
      <c r="Z292" s="56"/>
      <c r="AA292" s="56"/>
      <c r="AD292" s="56"/>
      <c r="AE292" s="113"/>
      <c r="AJ292" s="110"/>
    </row>
    <row r="293" spans="10:36" s="46" customFormat="1" ht="12.75">
      <c r="J293" s="56"/>
      <c r="M293" s="56"/>
      <c r="N293" s="56"/>
      <c r="O293" s="111"/>
      <c r="P293" s="56"/>
      <c r="Q293" s="47"/>
      <c r="R293" s="56"/>
      <c r="S293" s="112"/>
      <c r="T293" s="56"/>
      <c r="U293" s="56"/>
      <c r="V293" s="112"/>
      <c r="Z293" s="56"/>
      <c r="AA293" s="56"/>
      <c r="AD293" s="56"/>
      <c r="AE293" s="113"/>
      <c r="AJ293" s="110"/>
    </row>
    <row r="294" spans="10:36" s="46" customFormat="1" ht="12.75">
      <c r="J294" s="56"/>
      <c r="M294" s="56"/>
      <c r="N294" s="56"/>
      <c r="O294" s="111"/>
      <c r="P294" s="56"/>
      <c r="Q294" s="47"/>
      <c r="R294" s="56"/>
      <c r="S294" s="112"/>
      <c r="T294" s="56"/>
      <c r="U294" s="56"/>
      <c r="V294" s="112"/>
      <c r="Z294" s="56"/>
      <c r="AA294" s="56"/>
      <c r="AD294" s="56"/>
      <c r="AE294" s="113"/>
      <c r="AJ294" s="110"/>
    </row>
    <row r="295" spans="10:36" s="46" customFormat="1" ht="12.75">
      <c r="J295" s="56"/>
      <c r="M295" s="56"/>
      <c r="N295" s="56"/>
      <c r="O295" s="111"/>
      <c r="P295" s="56"/>
      <c r="Q295" s="47"/>
      <c r="R295" s="56"/>
      <c r="S295" s="112"/>
      <c r="T295" s="56"/>
      <c r="U295" s="56"/>
      <c r="V295" s="112"/>
      <c r="Z295" s="56"/>
      <c r="AA295" s="56"/>
      <c r="AD295" s="56"/>
      <c r="AE295" s="113"/>
      <c r="AJ295" s="110"/>
    </row>
    <row r="296" spans="10:36" s="46" customFormat="1" ht="12.75">
      <c r="J296" s="56"/>
      <c r="M296" s="56"/>
      <c r="N296" s="56"/>
      <c r="O296" s="111"/>
      <c r="P296" s="56"/>
      <c r="Q296" s="47"/>
      <c r="R296" s="56"/>
      <c r="S296" s="112"/>
      <c r="T296" s="56"/>
      <c r="U296" s="56"/>
      <c r="V296" s="112"/>
      <c r="Z296" s="56"/>
      <c r="AA296" s="56"/>
      <c r="AD296" s="56"/>
      <c r="AE296" s="113"/>
      <c r="AJ296" s="110"/>
    </row>
    <row r="297" spans="10:36" s="46" customFormat="1" ht="12.75">
      <c r="J297" s="56"/>
      <c r="M297" s="56"/>
      <c r="N297" s="56"/>
      <c r="O297" s="111"/>
      <c r="P297" s="56"/>
      <c r="Q297" s="47"/>
      <c r="R297" s="56"/>
      <c r="S297" s="112"/>
      <c r="T297" s="56"/>
      <c r="U297" s="56"/>
      <c r="V297" s="112"/>
      <c r="Z297" s="56"/>
      <c r="AA297" s="56"/>
      <c r="AD297" s="56"/>
      <c r="AE297" s="113"/>
      <c r="AJ297" s="110"/>
    </row>
    <row r="298" spans="10:36" s="46" customFormat="1" ht="12.75">
      <c r="J298" s="56"/>
      <c r="M298" s="56"/>
      <c r="N298" s="56"/>
      <c r="O298" s="111"/>
      <c r="P298" s="56"/>
      <c r="Q298" s="47"/>
      <c r="R298" s="56"/>
      <c r="S298" s="112"/>
      <c r="T298" s="56"/>
      <c r="U298" s="56"/>
      <c r="V298" s="112"/>
      <c r="Z298" s="56"/>
      <c r="AA298" s="56"/>
      <c r="AD298" s="56"/>
      <c r="AE298" s="113"/>
      <c r="AJ298" s="110"/>
    </row>
    <row r="299" spans="10:36" s="46" customFormat="1" ht="12.75">
      <c r="J299" s="56"/>
      <c r="M299" s="56"/>
      <c r="N299" s="56"/>
      <c r="O299" s="111"/>
      <c r="P299" s="56"/>
      <c r="Q299" s="47"/>
      <c r="R299" s="56"/>
      <c r="S299" s="112"/>
      <c r="T299" s="56"/>
      <c r="U299" s="56"/>
      <c r="V299" s="112"/>
      <c r="Z299" s="56"/>
      <c r="AA299" s="56"/>
      <c r="AD299" s="56"/>
      <c r="AE299" s="113"/>
      <c r="AJ299" s="110"/>
    </row>
    <row r="300" spans="10:36" s="46" customFormat="1" ht="12.75">
      <c r="J300" s="56"/>
      <c r="M300" s="56"/>
      <c r="N300" s="56"/>
      <c r="O300" s="111"/>
      <c r="P300" s="56"/>
      <c r="Q300" s="47"/>
      <c r="R300" s="56"/>
      <c r="S300" s="112"/>
      <c r="T300" s="56"/>
      <c r="U300" s="56"/>
      <c r="V300" s="112"/>
      <c r="Z300" s="56"/>
      <c r="AA300" s="56"/>
      <c r="AD300" s="56"/>
      <c r="AE300" s="113"/>
      <c r="AJ300" s="110"/>
    </row>
    <row r="301" spans="10:36" s="46" customFormat="1" ht="12.75">
      <c r="J301" s="56"/>
      <c r="M301" s="56"/>
      <c r="N301" s="56"/>
      <c r="O301" s="111"/>
      <c r="P301" s="56"/>
      <c r="Q301" s="47"/>
      <c r="R301" s="56"/>
      <c r="S301" s="112"/>
      <c r="T301" s="56"/>
      <c r="U301" s="56"/>
      <c r="V301" s="112"/>
      <c r="Z301" s="56"/>
      <c r="AA301" s="56"/>
      <c r="AD301" s="56"/>
      <c r="AE301" s="113"/>
      <c r="AJ301" s="110"/>
    </row>
    <row r="302" spans="10:36" s="46" customFormat="1" ht="12.75">
      <c r="J302" s="56"/>
      <c r="M302" s="56"/>
      <c r="N302" s="56"/>
      <c r="O302" s="111"/>
      <c r="P302" s="56"/>
      <c r="Q302" s="47"/>
      <c r="R302" s="56"/>
      <c r="S302" s="112"/>
      <c r="T302" s="56"/>
      <c r="U302" s="56"/>
      <c r="V302" s="112"/>
      <c r="Z302" s="56"/>
      <c r="AA302" s="56"/>
      <c r="AD302" s="56"/>
      <c r="AE302" s="113"/>
      <c r="AJ302" s="110"/>
    </row>
    <row r="303" spans="10:36" s="46" customFormat="1" ht="12.75">
      <c r="J303" s="56"/>
      <c r="M303" s="56"/>
      <c r="N303" s="56"/>
      <c r="O303" s="111"/>
      <c r="P303" s="56"/>
      <c r="Q303" s="47"/>
      <c r="R303" s="56"/>
      <c r="S303" s="112"/>
      <c r="T303" s="56"/>
      <c r="U303" s="56"/>
      <c r="V303" s="112"/>
      <c r="Z303" s="56"/>
      <c r="AA303" s="56"/>
      <c r="AD303" s="56"/>
      <c r="AE303" s="113"/>
      <c r="AJ303" s="110"/>
    </row>
    <row r="304" spans="10:36" s="46" customFormat="1" ht="12.75">
      <c r="J304" s="56"/>
      <c r="M304" s="56"/>
      <c r="N304" s="56"/>
      <c r="O304" s="111"/>
      <c r="P304" s="56"/>
      <c r="Q304" s="47"/>
      <c r="R304" s="56"/>
      <c r="S304" s="112"/>
      <c r="T304" s="56"/>
      <c r="U304" s="56"/>
      <c r="V304" s="112"/>
      <c r="Z304" s="56"/>
      <c r="AA304" s="56"/>
      <c r="AD304" s="56"/>
      <c r="AE304" s="113"/>
      <c r="AJ304" s="110"/>
    </row>
    <row r="305" spans="10:36" s="46" customFormat="1" ht="12.75">
      <c r="J305" s="56"/>
      <c r="M305" s="56"/>
      <c r="N305" s="56"/>
      <c r="O305" s="111"/>
      <c r="P305" s="56"/>
      <c r="Q305" s="47"/>
      <c r="R305" s="56"/>
      <c r="S305" s="112"/>
      <c r="T305" s="56"/>
      <c r="U305" s="56"/>
      <c r="V305" s="112"/>
      <c r="Z305" s="56"/>
      <c r="AA305" s="56"/>
      <c r="AD305" s="56"/>
      <c r="AE305" s="113"/>
      <c r="AJ305" s="110"/>
    </row>
    <row r="306" spans="10:36" s="46" customFormat="1" ht="12.75">
      <c r="J306" s="56"/>
      <c r="M306" s="56"/>
      <c r="N306" s="56"/>
      <c r="O306" s="111"/>
      <c r="P306" s="56"/>
      <c r="Q306" s="47"/>
      <c r="R306" s="56"/>
      <c r="S306" s="112"/>
      <c r="T306" s="56"/>
      <c r="U306" s="56"/>
      <c r="V306" s="112"/>
      <c r="Z306" s="56"/>
      <c r="AA306" s="56"/>
      <c r="AD306" s="56"/>
      <c r="AE306" s="113"/>
      <c r="AJ306" s="110"/>
    </row>
    <row r="307" spans="10:36" s="46" customFormat="1" ht="12.75">
      <c r="J307" s="56"/>
      <c r="M307" s="56"/>
      <c r="N307" s="56"/>
      <c r="O307" s="111"/>
      <c r="P307" s="56"/>
      <c r="Q307" s="47"/>
      <c r="R307" s="56"/>
      <c r="S307" s="112"/>
      <c r="T307" s="56"/>
      <c r="U307" s="56"/>
      <c r="V307" s="112"/>
      <c r="Z307" s="56"/>
      <c r="AA307" s="56"/>
      <c r="AD307" s="56"/>
      <c r="AE307" s="113"/>
      <c r="AJ307" s="110"/>
    </row>
    <row r="308" spans="10:36" s="46" customFormat="1" ht="12.75">
      <c r="J308" s="56"/>
      <c r="M308" s="56"/>
      <c r="N308" s="56"/>
      <c r="O308" s="111"/>
      <c r="P308" s="56"/>
      <c r="Q308" s="47"/>
      <c r="R308" s="56"/>
      <c r="S308" s="112"/>
      <c r="T308" s="56"/>
      <c r="U308" s="56"/>
      <c r="V308" s="112"/>
      <c r="Z308" s="56"/>
      <c r="AA308" s="56"/>
      <c r="AD308" s="56"/>
      <c r="AE308" s="113"/>
      <c r="AJ308" s="110"/>
    </row>
    <row r="309" spans="10:36" s="46" customFormat="1" ht="12.75">
      <c r="J309" s="56"/>
      <c r="M309" s="56"/>
      <c r="N309" s="56"/>
      <c r="O309" s="111"/>
      <c r="P309" s="56"/>
      <c r="Q309" s="47"/>
      <c r="R309" s="56"/>
      <c r="S309" s="112"/>
      <c r="T309" s="56"/>
      <c r="U309" s="56"/>
      <c r="V309" s="112"/>
      <c r="Z309" s="56"/>
      <c r="AA309" s="56"/>
      <c r="AD309" s="56"/>
      <c r="AE309" s="113"/>
      <c r="AJ309" s="110"/>
    </row>
    <row r="310" spans="10:36" s="46" customFormat="1" ht="12.75">
      <c r="J310" s="56"/>
      <c r="M310" s="56"/>
      <c r="N310" s="56"/>
      <c r="O310" s="111"/>
      <c r="P310" s="56"/>
      <c r="Q310" s="47"/>
      <c r="R310" s="56"/>
      <c r="S310" s="112"/>
      <c r="T310" s="56"/>
      <c r="U310" s="56"/>
      <c r="V310" s="112"/>
      <c r="Z310" s="56"/>
      <c r="AA310" s="56"/>
      <c r="AD310" s="56"/>
      <c r="AE310" s="113"/>
      <c r="AJ310" s="110"/>
    </row>
    <row r="311" spans="10:36" s="46" customFormat="1" ht="12.75">
      <c r="J311" s="56"/>
      <c r="M311" s="56"/>
      <c r="N311" s="56"/>
      <c r="O311" s="111"/>
      <c r="P311" s="56"/>
      <c r="Q311" s="47"/>
      <c r="R311" s="56"/>
      <c r="S311" s="112"/>
      <c r="T311" s="56"/>
      <c r="U311" s="56"/>
      <c r="V311" s="112"/>
      <c r="Z311" s="56"/>
      <c r="AA311" s="56"/>
      <c r="AD311" s="56"/>
      <c r="AE311" s="113"/>
      <c r="AJ311" s="110"/>
    </row>
    <row r="312" spans="10:36" s="46" customFormat="1" ht="12.75">
      <c r="J312" s="56"/>
      <c r="M312" s="56"/>
      <c r="N312" s="56"/>
      <c r="O312" s="111"/>
      <c r="P312" s="56"/>
      <c r="Q312" s="47"/>
      <c r="R312" s="56"/>
      <c r="S312" s="112"/>
      <c r="T312" s="56"/>
      <c r="U312" s="56"/>
      <c r="V312" s="112"/>
      <c r="Z312" s="56"/>
      <c r="AA312" s="56"/>
      <c r="AD312" s="56"/>
      <c r="AE312" s="113"/>
      <c r="AJ312" s="110"/>
    </row>
    <row r="313" spans="10:36" s="46" customFormat="1" ht="12.75">
      <c r="J313" s="56"/>
      <c r="M313" s="56"/>
      <c r="N313" s="56"/>
      <c r="O313" s="111"/>
      <c r="P313" s="56"/>
      <c r="Q313" s="47"/>
      <c r="R313" s="56"/>
      <c r="S313" s="112"/>
      <c r="T313" s="56"/>
      <c r="U313" s="56"/>
      <c r="V313" s="112"/>
      <c r="Z313" s="56"/>
      <c r="AA313" s="56"/>
      <c r="AD313" s="56"/>
      <c r="AE313" s="113"/>
      <c r="AJ313" s="110"/>
    </row>
    <row r="314" spans="10:36" s="46" customFormat="1" ht="12.75">
      <c r="J314" s="56"/>
      <c r="M314" s="56"/>
      <c r="N314" s="56"/>
      <c r="O314" s="111"/>
      <c r="P314" s="56"/>
      <c r="Q314" s="47"/>
      <c r="R314" s="56"/>
      <c r="S314" s="112"/>
      <c r="T314" s="56"/>
      <c r="U314" s="56"/>
      <c r="V314" s="112"/>
      <c r="Z314" s="56"/>
      <c r="AA314" s="56"/>
      <c r="AD314" s="56"/>
      <c r="AE314" s="113"/>
      <c r="AJ314" s="110"/>
    </row>
    <row r="315" spans="10:36" s="46" customFormat="1" ht="12.75">
      <c r="J315" s="56"/>
      <c r="M315" s="56"/>
      <c r="N315" s="56"/>
      <c r="O315" s="111"/>
      <c r="P315" s="56"/>
      <c r="Q315" s="47"/>
      <c r="R315" s="56"/>
      <c r="S315" s="112"/>
      <c r="T315" s="56"/>
      <c r="U315" s="56"/>
      <c r="V315" s="112"/>
      <c r="Z315" s="56"/>
      <c r="AA315" s="56"/>
      <c r="AD315" s="56"/>
      <c r="AE315" s="113"/>
      <c r="AJ315" s="110"/>
    </row>
    <row r="316" spans="10:36" s="46" customFormat="1" ht="12.75">
      <c r="J316" s="56"/>
      <c r="M316" s="56"/>
      <c r="N316" s="56"/>
      <c r="O316" s="111"/>
      <c r="P316" s="56"/>
      <c r="Q316" s="47"/>
      <c r="R316" s="56"/>
      <c r="S316" s="112"/>
      <c r="T316" s="56"/>
      <c r="U316" s="56"/>
      <c r="V316" s="112"/>
      <c r="Z316" s="56"/>
      <c r="AA316" s="56"/>
      <c r="AD316" s="56"/>
      <c r="AE316" s="113"/>
      <c r="AJ316" s="110"/>
    </row>
    <row r="317" spans="10:36" s="46" customFormat="1" ht="12.75">
      <c r="J317" s="56"/>
      <c r="M317" s="56"/>
      <c r="N317" s="56"/>
      <c r="O317" s="111"/>
      <c r="P317" s="56"/>
      <c r="Q317" s="47"/>
      <c r="R317" s="56"/>
      <c r="S317" s="112"/>
      <c r="T317" s="56"/>
      <c r="U317" s="56"/>
      <c r="V317" s="112"/>
      <c r="Z317" s="56"/>
      <c r="AA317" s="56"/>
      <c r="AD317" s="56"/>
      <c r="AE317" s="113"/>
      <c r="AJ317" s="110"/>
    </row>
    <row r="318" spans="10:36" s="46" customFormat="1" ht="12.75">
      <c r="J318" s="56"/>
      <c r="M318" s="56"/>
      <c r="N318" s="56"/>
      <c r="O318" s="111"/>
      <c r="P318" s="56"/>
      <c r="Q318" s="47"/>
      <c r="R318" s="56"/>
      <c r="S318" s="112"/>
      <c r="T318" s="56"/>
      <c r="U318" s="56"/>
      <c r="V318" s="112"/>
      <c r="Z318" s="56"/>
      <c r="AA318" s="56"/>
      <c r="AD318" s="56"/>
      <c r="AE318" s="113"/>
      <c r="AJ318" s="110"/>
    </row>
    <row r="319" spans="10:36" s="46" customFormat="1" ht="12.75">
      <c r="J319" s="56"/>
      <c r="M319" s="56"/>
      <c r="N319" s="56"/>
      <c r="O319" s="111"/>
      <c r="P319" s="56"/>
      <c r="Q319" s="47"/>
      <c r="R319" s="56"/>
      <c r="S319" s="112"/>
      <c r="T319" s="56"/>
      <c r="U319" s="56"/>
      <c r="V319" s="112"/>
      <c r="Z319" s="56"/>
      <c r="AA319" s="56"/>
      <c r="AD319" s="56"/>
      <c r="AE319" s="113"/>
      <c r="AJ319" s="110"/>
    </row>
    <row r="320" spans="10:36" s="46" customFormat="1" ht="12.75">
      <c r="J320" s="56"/>
      <c r="M320" s="56"/>
      <c r="N320" s="56"/>
      <c r="O320" s="111"/>
      <c r="P320" s="56"/>
      <c r="Q320" s="47"/>
      <c r="R320" s="56"/>
      <c r="S320" s="112"/>
      <c r="T320" s="56"/>
      <c r="U320" s="56"/>
      <c r="V320" s="112"/>
      <c r="Z320" s="56"/>
      <c r="AA320" s="56"/>
      <c r="AD320" s="56"/>
      <c r="AE320" s="113"/>
      <c r="AJ320" s="110"/>
    </row>
    <row r="321" spans="10:36" s="46" customFormat="1" ht="12.75">
      <c r="J321" s="56"/>
      <c r="M321" s="56"/>
      <c r="N321" s="56"/>
      <c r="O321" s="111"/>
      <c r="P321" s="56"/>
      <c r="Q321" s="47"/>
      <c r="R321" s="56"/>
      <c r="S321" s="112"/>
      <c r="T321" s="56"/>
      <c r="U321" s="56"/>
      <c r="V321" s="112"/>
      <c r="Z321" s="56"/>
      <c r="AA321" s="56"/>
      <c r="AD321" s="56"/>
      <c r="AE321" s="113"/>
      <c r="AJ321" s="110"/>
    </row>
    <row r="322" spans="10:36" s="46" customFormat="1" ht="12.75">
      <c r="J322" s="56"/>
      <c r="M322" s="56"/>
      <c r="N322" s="56"/>
      <c r="O322" s="111"/>
      <c r="P322" s="56"/>
      <c r="Q322" s="47"/>
      <c r="R322" s="56"/>
      <c r="S322" s="112"/>
      <c r="T322" s="56"/>
      <c r="U322" s="56"/>
      <c r="V322" s="112"/>
      <c r="Z322" s="56"/>
      <c r="AA322" s="56"/>
      <c r="AD322" s="56"/>
      <c r="AE322" s="113"/>
      <c r="AJ322" s="110"/>
    </row>
    <row r="323" spans="10:36" s="46" customFormat="1" ht="12.75">
      <c r="J323" s="56"/>
      <c r="M323" s="56"/>
      <c r="N323" s="56"/>
      <c r="O323" s="111"/>
      <c r="P323" s="56"/>
      <c r="Q323" s="47"/>
      <c r="R323" s="56"/>
      <c r="S323" s="112"/>
      <c r="T323" s="56"/>
      <c r="U323" s="56"/>
      <c r="V323" s="112"/>
      <c r="Z323" s="56"/>
      <c r="AA323" s="56"/>
      <c r="AD323" s="56"/>
      <c r="AE323" s="113"/>
      <c r="AJ323" s="110"/>
    </row>
    <row r="324" spans="10:36" s="46" customFormat="1" ht="12.75">
      <c r="J324" s="56"/>
      <c r="M324" s="56"/>
      <c r="N324" s="56"/>
      <c r="O324" s="111"/>
      <c r="P324" s="56"/>
      <c r="Q324" s="47"/>
      <c r="R324" s="56"/>
      <c r="S324" s="112"/>
      <c r="T324" s="56"/>
      <c r="U324" s="56"/>
      <c r="V324" s="112"/>
      <c r="Z324" s="56"/>
      <c r="AA324" s="56"/>
      <c r="AD324" s="56"/>
      <c r="AE324" s="113"/>
      <c r="AJ324" s="110"/>
    </row>
    <row r="325" spans="10:36" s="46" customFormat="1" ht="12.75">
      <c r="J325" s="56"/>
      <c r="M325" s="56"/>
      <c r="N325" s="56"/>
      <c r="O325" s="111"/>
      <c r="P325" s="56"/>
      <c r="Q325" s="47"/>
      <c r="R325" s="56"/>
      <c r="S325" s="112"/>
      <c r="T325" s="56"/>
      <c r="U325" s="56"/>
      <c r="V325" s="112"/>
      <c r="Z325" s="56"/>
      <c r="AA325" s="56"/>
      <c r="AD325" s="56"/>
      <c r="AE325" s="113"/>
      <c r="AJ325" s="110"/>
    </row>
    <row r="326" spans="10:36" s="46" customFormat="1" ht="12.75">
      <c r="J326" s="56"/>
      <c r="M326" s="56"/>
      <c r="N326" s="56"/>
      <c r="O326" s="111"/>
      <c r="P326" s="56"/>
      <c r="Q326" s="47"/>
      <c r="R326" s="56"/>
      <c r="S326" s="112"/>
      <c r="T326" s="56"/>
      <c r="U326" s="56"/>
      <c r="V326" s="112"/>
      <c r="Z326" s="56"/>
      <c r="AA326" s="56"/>
      <c r="AD326" s="56"/>
      <c r="AE326" s="113"/>
      <c r="AJ326" s="110"/>
    </row>
    <row r="327" spans="10:36" s="46" customFormat="1" ht="12.75">
      <c r="J327" s="56"/>
      <c r="M327" s="56"/>
      <c r="N327" s="56"/>
      <c r="O327" s="111"/>
      <c r="P327" s="56"/>
      <c r="Q327" s="47"/>
      <c r="R327" s="56"/>
      <c r="S327" s="112"/>
      <c r="T327" s="56"/>
      <c r="U327" s="56"/>
      <c r="V327" s="112"/>
      <c r="Z327" s="56"/>
      <c r="AA327" s="56"/>
      <c r="AD327" s="56"/>
      <c r="AE327" s="113"/>
      <c r="AJ327" s="110"/>
    </row>
    <row r="328" spans="10:36" s="46" customFormat="1" ht="12.75">
      <c r="J328" s="56"/>
      <c r="M328" s="56"/>
      <c r="N328" s="56"/>
      <c r="O328" s="111"/>
      <c r="P328" s="56"/>
      <c r="Q328" s="47"/>
      <c r="R328" s="56"/>
      <c r="S328" s="112"/>
      <c r="T328" s="56"/>
      <c r="U328" s="56"/>
      <c r="V328" s="112"/>
      <c r="Z328" s="56"/>
      <c r="AA328" s="56"/>
      <c r="AD328" s="56"/>
      <c r="AE328" s="113"/>
      <c r="AJ328" s="110"/>
    </row>
    <row r="329" spans="10:36" s="46" customFormat="1" ht="12.75">
      <c r="J329" s="56"/>
      <c r="M329" s="56"/>
      <c r="N329" s="56"/>
      <c r="O329" s="111"/>
      <c r="P329" s="56"/>
      <c r="Q329" s="47"/>
      <c r="R329" s="56"/>
      <c r="S329" s="112"/>
      <c r="T329" s="56"/>
      <c r="U329" s="56"/>
      <c r="V329" s="112"/>
      <c r="Z329" s="56"/>
      <c r="AA329" s="56"/>
      <c r="AD329" s="56"/>
      <c r="AE329" s="113"/>
      <c r="AJ329" s="110"/>
    </row>
    <row r="330" spans="10:36" s="46" customFormat="1" ht="12.75">
      <c r="J330" s="56"/>
      <c r="M330" s="56"/>
      <c r="N330" s="56"/>
      <c r="O330" s="111"/>
      <c r="P330" s="56"/>
      <c r="Q330" s="47"/>
      <c r="R330" s="56"/>
      <c r="S330" s="112"/>
      <c r="T330" s="56"/>
      <c r="U330" s="56"/>
      <c r="V330" s="112"/>
      <c r="Z330" s="56"/>
      <c r="AA330" s="56"/>
      <c r="AD330" s="56"/>
      <c r="AE330" s="113"/>
      <c r="AJ330" s="110"/>
    </row>
    <row r="331" spans="10:36" s="46" customFormat="1" ht="12.75">
      <c r="J331" s="56"/>
      <c r="M331" s="56"/>
      <c r="N331" s="56"/>
      <c r="O331" s="111"/>
      <c r="P331" s="56"/>
      <c r="Q331" s="47"/>
      <c r="R331" s="56"/>
      <c r="S331" s="112"/>
      <c r="T331" s="56"/>
      <c r="U331" s="56"/>
      <c r="V331" s="112"/>
      <c r="Z331" s="56"/>
      <c r="AA331" s="56"/>
      <c r="AD331" s="56"/>
      <c r="AE331" s="113"/>
      <c r="AJ331" s="110"/>
    </row>
    <row r="332" spans="10:36" s="46" customFormat="1" ht="12.75">
      <c r="J332" s="56"/>
      <c r="M332" s="56"/>
      <c r="N332" s="56"/>
      <c r="O332" s="111"/>
      <c r="P332" s="56"/>
      <c r="Q332" s="47"/>
      <c r="R332" s="56"/>
      <c r="S332" s="112"/>
      <c r="T332" s="56"/>
      <c r="U332" s="56"/>
      <c r="V332" s="112"/>
      <c r="Z332" s="56"/>
      <c r="AA332" s="56"/>
      <c r="AD332" s="56"/>
      <c r="AE332" s="113"/>
      <c r="AJ332" s="110"/>
    </row>
    <row r="333" spans="10:36" s="46" customFormat="1" ht="12.75">
      <c r="J333" s="56"/>
      <c r="M333" s="56"/>
      <c r="N333" s="56"/>
      <c r="O333" s="111"/>
      <c r="P333" s="56"/>
      <c r="Q333" s="47"/>
      <c r="R333" s="56"/>
      <c r="S333" s="112"/>
      <c r="T333" s="56"/>
      <c r="U333" s="56"/>
      <c r="V333" s="112"/>
      <c r="Z333" s="56"/>
      <c r="AA333" s="56"/>
      <c r="AD333" s="56"/>
      <c r="AE333" s="113"/>
      <c r="AJ333" s="110"/>
    </row>
    <row r="334" spans="10:36" s="46" customFormat="1" ht="12.75">
      <c r="J334" s="56"/>
      <c r="M334" s="56"/>
      <c r="N334" s="56"/>
      <c r="O334" s="111"/>
      <c r="P334" s="56"/>
      <c r="Q334" s="47"/>
      <c r="R334" s="56"/>
      <c r="S334" s="112"/>
      <c r="T334" s="56"/>
      <c r="U334" s="56"/>
      <c r="V334" s="112"/>
      <c r="Z334" s="56"/>
      <c r="AA334" s="56"/>
      <c r="AD334" s="56"/>
      <c r="AE334" s="113"/>
      <c r="AJ334" s="110"/>
    </row>
    <row r="335" spans="10:36" s="46" customFormat="1" ht="12.75">
      <c r="J335" s="56"/>
      <c r="M335" s="56"/>
      <c r="N335" s="56"/>
      <c r="O335" s="111"/>
      <c r="P335" s="56"/>
      <c r="Q335" s="47"/>
      <c r="R335" s="56"/>
      <c r="S335" s="112"/>
      <c r="T335" s="56"/>
      <c r="U335" s="56"/>
      <c r="V335" s="112"/>
      <c r="Z335" s="56"/>
      <c r="AA335" s="56"/>
      <c r="AD335" s="56"/>
      <c r="AE335" s="113"/>
      <c r="AJ335" s="110"/>
    </row>
    <row r="336" spans="10:36" s="46" customFormat="1" ht="12.75">
      <c r="J336" s="56"/>
      <c r="M336" s="56"/>
      <c r="N336" s="56"/>
      <c r="O336" s="111"/>
      <c r="P336" s="56"/>
      <c r="Q336" s="47"/>
      <c r="R336" s="56"/>
      <c r="S336" s="112"/>
      <c r="T336" s="56"/>
      <c r="U336" s="56"/>
      <c r="V336" s="112"/>
      <c r="Z336" s="56"/>
      <c r="AA336" s="56"/>
      <c r="AD336" s="56"/>
      <c r="AE336" s="113"/>
      <c r="AJ336" s="110"/>
    </row>
    <row r="337" spans="10:36" s="46" customFormat="1" ht="12.75">
      <c r="J337" s="56"/>
      <c r="M337" s="56"/>
      <c r="N337" s="56"/>
      <c r="O337" s="111"/>
      <c r="P337" s="56"/>
      <c r="Q337" s="47"/>
      <c r="R337" s="56"/>
      <c r="S337" s="112"/>
      <c r="T337" s="56"/>
      <c r="U337" s="56"/>
      <c r="V337" s="112"/>
      <c r="Z337" s="56"/>
      <c r="AA337" s="56"/>
      <c r="AD337" s="56"/>
      <c r="AE337" s="113"/>
      <c r="AJ337" s="110"/>
    </row>
    <row r="338" spans="10:36" s="46" customFormat="1" ht="12.75">
      <c r="J338" s="56"/>
      <c r="M338" s="56"/>
      <c r="N338" s="56"/>
      <c r="O338" s="111"/>
      <c r="P338" s="56"/>
      <c r="Q338" s="47"/>
      <c r="R338" s="56"/>
      <c r="S338" s="112"/>
      <c r="T338" s="56"/>
      <c r="U338" s="56"/>
      <c r="V338" s="112"/>
      <c r="Z338" s="56"/>
      <c r="AA338" s="56"/>
      <c r="AD338" s="56"/>
      <c r="AE338" s="113"/>
      <c r="AJ338" s="110"/>
    </row>
    <row r="339" spans="10:36" s="46" customFormat="1" ht="12.75">
      <c r="J339" s="56"/>
      <c r="M339" s="56"/>
      <c r="N339" s="56"/>
      <c r="O339" s="111"/>
      <c r="P339" s="56"/>
      <c r="Q339" s="47"/>
      <c r="R339" s="56"/>
      <c r="S339" s="112"/>
      <c r="T339" s="56"/>
      <c r="U339" s="56"/>
      <c r="V339" s="112"/>
      <c r="Z339" s="56"/>
      <c r="AA339" s="56"/>
      <c r="AD339" s="56"/>
      <c r="AE339" s="113"/>
      <c r="AJ339" s="110"/>
    </row>
    <row r="340" spans="10:36" s="46" customFormat="1" ht="12.75">
      <c r="J340" s="56"/>
      <c r="M340" s="56"/>
      <c r="N340" s="56"/>
      <c r="O340" s="111"/>
      <c r="P340" s="56"/>
      <c r="Q340" s="47"/>
      <c r="R340" s="56"/>
      <c r="S340" s="112"/>
      <c r="T340" s="56"/>
      <c r="U340" s="56"/>
      <c r="V340" s="112"/>
      <c r="Z340" s="56"/>
      <c r="AA340" s="56"/>
      <c r="AD340" s="56"/>
      <c r="AE340" s="113"/>
      <c r="AJ340" s="110"/>
    </row>
    <row r="341" spans="10:36" s="46" customFormat="1" ht="12.75">
      <c r="J341" s="56"/>
      <c r="M341" s="56"/>
      <c r="N341" s="56"/>
      <c r="O341" s="111"/>
      <c r="P341" s="56"/>
      <c r="Q341" s="47"/>
      <c r="R341" s="56"/>
      <c r="S341" s="112"/>
      <c r="T341" s="56"/>
      <c r="U341" s="56"/>
      <c r="V341" s="112"/>
      <c r="Z341" s="56"/>
      <c r="AA341" s="56"/>
      <c r="AD341" s="56"/>
      <c r="AE341" s="113"/>
      <c r="AJ341" s="110"/>
    </row>
    <row r="342" spans="10:36" s="46" customFormat="1" ht="12.75">
      <c r="J342" s="56"/>
      <c r="M342" s="56"/>
      <c r="N342" s="56"/>
      <c r="O342" s="111"/>
      <c r="P342" s="56"/>
      <c r="Q342" s="47"/>
      <c r="R342" s="56"/>
      <c r="S342" s="112"/>
      <c r="T342" s="56"/>
      <c r="U342" s="56"/>
      <c r="V342" s="112"/>
      <c r="Z342" s="56"/>
      <c r="AA342" s="56"/>
      <c r="AD342" s="56"/>
      <c r="AE342" s="113"/>
      <c r="AJ342" s="110"/>
    </row>
    <row r="343" spans="10:36" s="46" customFormat="1" ht="12.75">
      <c r="J343" s="56"/>
      <c r="M343" s="56"/>
      <c r="N343" s="56"/>
      <c r="O343" s="111"/>
      <c r="P343" s="56"/>
      <c r="Q343" s="47"/>
      <c r="R343" s="56"/>
      <c r="S343" s="112"/>
      <c r="T343" s="56"/>
      <c r="U343" s="56"/>
      <c r="V343" s="112"/>
      <c r="Z343" s="56"/>
      <c r="AA343" s="56"/>
      <c r="AD343" s="56"/>
      <c r="AE343" s="113"/>
      <c r="AJ343" s="110"/>
    </row>
    <row r="344" spans="10:36" s="46" customFormat="1" ht="12.75">
      <c r="J344" s="56"/>
      <c r="M344" s="56"/>
      <c r="N344" s="56"/>
      <c r="O344" s="111"/>
      <c r="P344" s="56"/>
      <c r="Q344" s="47"/>
      <c r="R344" s="56"/>
      <c r="S344" s="112"/>
      <c r="T344" s="56"/>
      <c r="U344" s="56"/>
      <c r="V344" s="112"/>
      <c r="Z344" s="56"/>
      <c r="AA344" s="56"/>
      <c r="AD344" s="56"/>
      <c r="AE344" s="113"/>
      <c r="AJ344" s="110"/>
    </row>
    <row r="345" spans="10:36" s="46" customFormat="1" ht="12.75">
      <c r="J345" s="56"/>
      <c r="M345" s="56"/>
      <c r="N345" s="56"/>
      <c r="O345" s="111"/>
      <c r="P345" s="56"/>
      <c r="Q345" s="47"/>
      <c r="R345" s="56"/>
      <c r="S345" s="112"/>
      <c r="T345" s="56"/>
      <c r="U345" s="56"/>
      <c r="V345" s="112"/>
      <c r="Z345" s="56"/>
      <c r="AA345" s="56"/>
      <c r="AD345" s="56"/>
      <c r="AE345" s="113"/>
      <c r="AJ345" s="110"/>
    </row>
    <row r="346" spans="10:36" s="46" customFormat="1" ht="12.75">
      <c r="J346" s="56"/>
      <c r="M346" s="56"/>
      <c r="N346" s="56"/>
      <c r="O346" s="111"/>
      <c r="P346" s="56"/>
      <c r="Q346" s="47"/>
      <c r="R346" s="56"/>
      <c r="S346" s="112"/>
      <c r="T346" s="56"/>
      <c r="U346" s="56"/>
      <c r="V346" s="112"/>
      <c r="Z346" s="56"/>
      <c r="AA346" s="56"/>
      <c r="AD346" s="56"/>
      <c r="AE346" s="113"/>
      <c r="AJ346" s="110"/>
    </row>
    <row r="347" spans="10:36" s="46" customFormat="1" ht="12.75">
      <c r="J347" s="56"/>
      <c r="M347" s="56"/>
      <c r="N347" s="56"/>
      <c r="O347" s="111"/>
      <c r="P347" s="56"/>
      <c r="Q347" s="47"/>
      <c r="R347" s="56"/>
      <c r="S347" s="112"/>
      <c r="T347" s="56"/>
      <c r="U347" s="56"/>
      <c r="V347" s="112"/>
      <c r="Z347" s="56"/>
      <c r="AA347" s="56"/>
      <c r="AD347" s="56"/>
      <c r="AE347" s="113"/>
      <c r="AJ347" s="110"/>
    </row>
    <row r="348" spans="10:36" s="46" customFormat="1" ht="12.75">
      <c r="J348" s="56"/>
      <c r="M348" s="56"/>
      <c r="N348" s="56"/>
      <c r="O348" s="111"/>
      <c r="P348" s="56"/>
      <c r="Q348" s="47"/>
      <c r="R348" s="56"/>
      <c r="S348" s="112"/>
      <c r="T348" s="56"/>
      <c r="U348" s="56"/>
      <c r="V348" s="112"/>
      <c r="Z348" s="56"/>
      <c r="AA348" s="56"/>
      <c r="AD348" s="56"/>
      <c r="AE348" s="113"/>
      <c r="AJ348" s="110"/>
    </row>
    <row r="349" spans="10:36" s="46" customFormat="1" ht="12.75">
      <c r="J349" s="56"/>
      <c r="M349" s="56"/>
      <c r="N349" s="56"/>
      <c r="O349" s="111"/>
      <c r="P349" s="56"/>
      <c r="Q349" s="47"/>
      <c r="R349" s="56"/>
      <c r="S349" s="112"/>
      <c r="T349" s="56"/>
      <c r="U349" s="56"/>
      <c r="V349" s="112"/>
      <c r="Z349" s="56"/>
      <c r="AA349" s="56"/>
      <c r="AD349" s="56"/>
      <c r="AE349" s="113"/>
      <c r="AJ349" s="110"/>
    </row>
    <row r="350" spans="10:36" s="46" customFormat="1" ht="12.75">
      <c r="J350" s="56"/>
      <c r="M350" s="56"/>
      <c r="N350" s="56"/>
      <c r="O350" s="111"/>
      <c r="P350" s="56"/>
      <c r="Q350" s="47"/>
      <c r="R350" s="56"/>
      <c r="S350" s="112"/>
      <c r="T350" s="56"/>
      <c r="U350" s="56"/>
      <c r="V350" s="112"/>
      <c r="Z350" s="56"/>
      <c r="AA350" s="56"/>
      <c r="AD350" s="56"/>
      <c r="AE350" s="113"/>
      <c r="AJ350" s="110"/>
    </row>
    <row r="351" spans="10:36" s="46" customFormat="1" ht="12.75">
      <c r="J351" s="56"/>
      <c r="M351" s="56"/>
      <c r="N351" s="56"/>
      <c r="O351" s="111"/>
      <c r="P351" s="56"/>
      <c r="Q351" s="47"/>
      <c r="R351" s="56"/>
      <c r="S351" s="112"/>
      <c r="T351" s="56"/>
      <c r="U351" s="56"/>
      <c r="V351" s="112"/>
      <c r="Z351" s="56"/>
      <c r="AA351" s="56"/>
      <c r="AD351" s="56"/>
      <c r="AE351" s="113"/>
      <c r="AJ351" s="110"/>
    </row>
    <row r="352" spans="10:36" s="46" customFormat="1" ht="12.75">
      <c r="J352" s="56"/>
      <c r="M352" s="56"/>
      <c r="N352" s="56"/>
      <c r="O352" s="111"/>
      <c r="P352" s="56"/>
      <c r="Q352" s="47"/>
      <c r="R352" s="56"/>
      <c r="S352" s="112"/>
      <c r="T352" s="56"/>
      <c r="U352" s="56"/>
      <c r="V352" s="112"/>
      <c r="Z352" s="56"/>
      <c r="AA352" s="56"/>
      <c r="AD352" s="56"/>
      <c r="AE352" s="113"/>
      <c r="AJ352" s="110"/>
    </row>
    <row r="353" spans="10:36" s="46" customFormat="1" ht="12.75">
      <c r="J353" s="56"/>
      <c r="M353" s="56"/>
      <c r="N353" s="56"/>
      <c r="O353" s="111"/>
      <c r="P353" s="56"/>
      <c r="Q353" s="47"/>
      <c r="R353" s="56"/>
      <c r="S353" s="112"/>
      <c r="T353" s="56"/>
      <c r="U353" s="56"/>
      <c r="V353" s="112"/>
      <c r="Z353" s="56"/>
      <c r="AA353" s="56"/>
      <c r="AD353" s="56"/>
      <c r="AE353" s="113"/>
      <c r="AJ353" s="110"/>
    </row>
    <row r="354" spans="10:36" s="46" customFormat="1" ht="12.75">
      <c r="J354" s="56"/>
      <c r="M354" s="56"/>
      <c r="N354" s="56"/>
      <c r="O354" s="111"/>
      <c r="P354" s="56"/>
      <c r="Q354" s="47"/>
      <c r="R354" s="56"/>
      <c r="S354" s="112"/>
      <c r="T354" s="56"/>
      <c r="U354" s="56"/>
      <c r="V354" s="112"/>
      <c r="Z354" s="56"/>
      <c r="AA354" s="56"/>
      <c r="AD354" s="56"/>
      <c r="AE354" s="113"/>
      <c r="AJ354" s="110"/>
    </row>
    <row r="355" spans="10:36" s="46" customFormat="1" ht="12.75">
      <c r="J355" s="56"/>
      <c r="M355" s="56"/>
      <c r="N355" s="56"/>
      <c r="O355" s="111"/>
      <c r="P355" s="56"/>
      <c r="Q355" s="47"/>
      <c r="R355" s="56"/>
      <c r="S355" s="112"/>
      <c r="T355" s="56"/>
      <c r="U355" s="56"/>
      <c r="V355" s="112"/>
      <c r="Z355" s="56"/>
      <c r="AA355" s="56"/>
      <c r="AD355" s="56"/>
      <c r="AE355" s="113"/>
      <c r="AJ355" s="110"/>
    </row>
    <row r="356" spans="10:36" s="46" customFormat="1" ht="12.75">
      <c r="J356" s="56"/>
      <c r="M356" s="56"/>
      <c r="N356" s="56"/>
      <c r="O356" s="111"/>
      <c r="P356" s="56"/>
      <c r="Q356" s="47"/>
      <c r="R356" s="56"/>
      <c r="S356" s="112"/>
      <c r="T356" s="56"/>
      <c r="U356" s="56"/>
      <c r="V356" s="112"/>
      <c r="Z356" s="56"/>
      <c r="AA356" s="56"/>
      <c r="AD356" s="56"/>
      <c r="AE356" s="113"/>
      <c r="AJ356" s="110"/>
    </row>
    <row r="357" spans="10:36" s="46" customFormat="1" ht="12.75">
      <c r="J357" s="56"/>
      <c r="M357" s="56"/>
      <c r="N357" s="56"/>
      <c r="O357" s="111"/>
      <c r="P357" s="56"/>
      <c r="Q357" s="47"/>
      <c r="R357" s="56"/>
      <c r="S357" s="112"/>
      <c r="T357" s="56"/>
      <c r="U357" s="56"/>
      <c r="V357" s="112"/>
      <c r="Z357" s="56"/>
      <c r="AA357" s="56"/>
      <c r="AD357" s="56"/>
      <c r="AE357" s="113"/>
      <c r="AJ357" s="110"/>
    </row>
    <row r="358" spans="10:36" s="46" customFormat="1" ht="12.75">
      <c r="J358" s="56"/>
      <c r="M358" s="56"/>
      <c r="N358" s="56"/>
      <c r="O358" s="111"/>
      <c r="P358" s="56"/>
      <c r="Q358" s="47"/>
      <c r="R358" s="56"/>
      <c r="S358" s="112"/>
      <c r="T358" s="56"/>
      <c r="U358" s="56"/>
      <c r="V358" s="112"/>
      <c r="Z358" s="56"/>
      <c r="AA358" s="56"/>
      <c r="AD358" s="56"/>
      <c r="AE358" s="113"/>
      <c r="AJ358" s="110"/>
    </row>
    <row r="359" spans="10:36" s="46" customFormat="1" ht="12.75">
      <c r="J359" s="56"/>
      <c r="M359" s="56"/>
      <c r="N359" s="56"/>
      <c r="O359" s="111"/>
      <c r="P359" s="56"/>
      <c r="Q359" s="47"/>
      <c r="R359" s="56"/>
      <c r="S359" s="112"/>
      <c r="T359" s="56"/>
      <c r="U359" s="56"/>
      <c r="V359" s="112"/>
      <c r="Z359" s="56"/>
      <c r="AA359" s="56"/>
      <c r="AD359" s="56"/>
      <c r="AE359" s="113"/>
      <c r="AJ359" s="110"/>
    </row>
    <row r="360" spans="10:36" s="46" customFormat="1" ht="12.75">
      <c r="J360" s="56"/>
      <c r="M360" s="56"/>
      <c r="N360" s="56"/>
      <c r="O360" s="111"/>
      <c r="P360" s="56"/>
      <c r="Q360" s="47"/>
      <c r="R360" s="56"/>
      <c r="S360" s="112"/>
      <c r="T360" s="56"/>
      <c r="U360" s="56"/>
      <c r="V360" s="112"/>
      <c r="Z360" s="56"/>
      <c r="AA360" s="56"/>
      <c r="AD360" s="56"/>
      <c r="AE360" s="113"/>
      <c r="AJ360" s="110"/>
    </row>
    <row r="361" spans="10:36" s="46" customFormat="1" ht="12.75">
      <c r="J361" s="56"/>
      <c r="M361" s="56"/>
      <c r="N361" s="56"/>
      <c r="O361" s="111"/>
      <c r="P361" s="56"/>
      <c r="Q361" s="47"/>
      <c r="R361" s="56"/>
      <c r="S361" s="112"/>
      <c r="T361" s="56"/>
      <c r="U361" s="56"/>
      <c r="V361" s="112"/>
      <c r="Z361" s="56"/>
      <c r="AA361" s="56"/>
      <c r="AD361" s="56"/>
      <c r="AE361" s="113"/>
      <c r="AJ361" s="110"/>
    </row>
    <row r="362" spans="10:36" s="46" customFormat="1" ht="12.75">
      <c r="J362" s="56"/>
      <c r="M362" s="56"/>
      <c r="N362" s="56"/>
      <c r="O362" s="111"/>
      <c r="P362" s="56"/>
      <c r="Q362" s="47"/>
      <c r="R362" s="56"/>
      <c r="S362" s="112"/>
      <c r="T362" s="56"/>
      <c r="U362" s="56"/>
      <c r="V362" s="112"/>
      <c r="Z362" s="56"/>
      <c r="AA362" s="56"/>
      <c r="AD362" s="56"/>
      <c r="AE362" s="113"/>
      <c r="AJ362" s="110"/>
    </row>
    <row r="363" spans="10:36" s="46" customFormat="1" ht="12.75">
      <c r="J363" s="56"/>
      <c r="M363" s="56"/>
      <c r="N363" s="56"/>
      <c r="O363" s="111"/>
      <c r="P363" s="56"/>
      <c r="Q363" s="47"/>
      <c r="R363" s="56"/>
      <c r="S363" s="112"/>
      <c r="T363" s="56"/>
      <c r="U363" s="56"/>
      <c r="V363" s="112"/>
      <c r="Z363" s="56"/>
      <c r="AA363" s="56"/>
      <c r="AD363" s="56"/>
      <c r="AE363" s="113"/>
      <c r="AJ363" s="110"/>
    </row>
    <row r="364" spans="10:36" s="46" customFormat="1" ht="12.75">
      <c r="J364" s="56"/>
      <c r="M364" s="56"/>
      <c r="N364" s="56"/>
      <c r="O364" s="111"/>
      <c r="P364" s="56"/>
      <c r="Q364" s="47"/>
      <c r="R364" s="56"/>
      <c r="S364" s="112"/>
      <c r="T364" s="56"/>
      <c r="U364" s="56"/>
      <c r="V364" s="112"/>
      <c r="Z364" s="56"/>
      <c r="AA364" s="56"/>
      <c r="AD364" s="56"/>
      <c r="AE364" s="113"/>
      <c r="AJ364" s="110"/>
    </row>
    <row r="365" spans="10:36" s="46" customFormat="1" ht="12.75">
      <c r="J365" s="56"/>
      <c r="M365" s="56"/>
      <c r="N365" s="56"/>
      <c r="O365" s="111"/>
      <c r="P365" s="56"/>
      <c r="Q365" s="47"/>
      <c r="R365" s="56"/>
      <c r="S365" s="112"/>
      <c r="T365" s="56"/>
      <c r="U365" s="56"/>
      <c r="V365" s="112"/>
      <c r="Z365" s="56"/>
      <c r="AA365" s="56"/>
      <c r="AD365" s="56"/>
      <c r="AE365" s="113"/>
      <c r="AJ365" s="110"/>
    </row>
    <row r="366" spans="10:36" s="46" customFormat="1" ht="12.75">
      <c r="J366" s="56"/>
      <c r="M366" s="56"/>
      <c r="N366" s="56"/>
      <c r="O366" s="111"/>
      <c r="P366" s="56"/>
      <c r="Q366" s="47"/>
      <c r="R366" s="56"/>
      <c r="S366" s="112"/>
      <c r="T366" s="56"/>
      <c r="U366" s="56"/>
      <c r="V366" s="112"/>
      <c r="Z366" s="56"/>
      <c r="AA366" s="56"/>
      <c r="AD366" s="56"/>
      <c r="AE366" s="113"/>
      <c r="AJ366" s="110"/>
    </row>
    <row r="367" spans="10:36" s="46" customFormat="1" ht="12.75">
      <c r="J367" s="56"/>
      <c r="M367" s="56"/>
      <c r="N367" s="56"/>
      <c r="O367" s="111"/>
      <c r="P367" s="56"/>
      <c r="Q367" s="47"/>
      <c r="R367" s="56"/>
      <c r="S367" s="112"/>
      <c r="T367" s="56"/>
      <c r="U367" s="56"/>
      <c r="V367" s="112"/>
      <c r="Z367" s="56"/>
      <c r="AA367" s="56"/>
      <c r="AD367" s="56"/>
      <c r="AE367" s="113"/>
      <c r="AJ367" s="110"/>
    </row>
    <row r="368" spans="10:36" s="46" customFormat="1" ht="12.75">
      <c r="J368" s="56"/>
      <c r="M368" s="56"/>
      <c r="N368" s="56"/>
      <c r="O368" s="111"/>
      <c r="P368" s="56"/>
      <c r="Q368" s="47"/>
      <c r="R368" s="56"/>
      <c r="S368" s="112"/>
      <c r="T368" s="56"/>
      <c r="U368" s="56"/>
      <c r="V368" s="112"/>
      <c r="Z368" s="56"/>
      <c r="AA368" s="56"/>
      <c r="AD368" s="56"/>
      <c r="AE368" s="113"/>
      <c r="AJ368" s="110"/>
    </row>
    <row r="369" spans="10:36" s="46" customFormat="1" ht="12.75">
      <c r="J369" s="56"/>
      <c r="M369" s="56"/>
      <c r="N369" s="56"/>
      <c r="O369" s="111"/>
      <c r="P369" s="56"/>
      <c r="Q369" s="47"/>
      <c r="R369" s="56"/>
      <c r="S369" s="112"/>
      <c r="T369" s="56"/>
      <c r="U369" s="56"/>
      <c r="V369" s="112"/>
      <c r="Z369" s="56"/>
      <c r="AA369" s="56"/>
      <c r="AD369" s="56"/>
      <c r="AE369" s="113"/>
      <c r="AJ369" s="110"/>
    </row>
    <row r="370" spans="10:36" s="46" customFormat="1" ht="12.75">
      <c r="J370" s="56"/>
      <c r="M370" s="56"/>
      <c r="N370" s="56"/>
      <c r="O370" s="111"/>
      <c r="P370" s="56"/>
      <c r="Q370" s="47"/>
      <c r="R370" s="56"/>
      <c r="S370" s="112"/>
      <c r="T370" s="56"/>
      <c r="U370" s="56"/>
      <c r="V370" s="112"/>
      <c r="Z370" s="56"/>
      <c r="AA370" s="56"/>
      <c r="AD370" s="56"/>
      <c r="AE370" s="113"/>
      <c r="AJ370" s="110"/>
    </row>
    <row r="371" spans="10:36" s="46" customFormat="1" ht="12.75">
      <c r="J371" s="56"/>
      <c r="M371" s="56"/>
      <c r="N371" s="56"/>
      <c r="O371" s="111"/>
      <c r="P371" s="56"/>
      <c r="Q371" s="47"/>
      <c r="R371" s="56"/>
      <c r="S371" s="112"/>
      <c r="T371" s="56"/>
      <c r="U371" s="56"/>
      <c r="V371" s="112"/>
      <c r="Z371" s="56"/>
      <c r="AA371" s="56"/>
      <c r="AD371" s="56"/>
      <c r="AE371" s="113"/>
      <c r="AJ371" s="110"/>
    </row>
    <row r="372" spans="10:36" s="46" customFormat="1" ht="12.75">
      <c r="J372" s="56"/>
      <c r="M372" s="56"/>
      <c r="N372" s="56"/>
      <c r="O372" s="111"/>
      <c r="P372" s="56"/>
      <c r="Q372" s="47"/>
      <c r="R372" s="56"/>
      <c r="S372" s="112"/>
      <c r="T372" s="56"/>
      <c r="U372" s="56"/>
      <c r="V372" s="112"/>
      <c r="Z372" s="56"/>
      <c r="AA372" s="56"/>
      <c r="AD372" s="56"/>
      <c r="AE372" s="113"/>
      <c r="AJ372" s="110"/>
    </row>
    <row r="373" spans="10:36" s="46" customFormat="1" ht="12.75">
      <c r="J373" s="56"/>
      <c r="M373" s="56"/>
      <c r="N373" s="56"/>
      <c r="O373" s="111"/>
      <c r="P373" s="56"/>
      <c r="Q373" s="47"/>
      <c r="R373" s="56"/>
      <c r="S373" s="112"/>
      <c r="T373" s="56"/>
      <c r="U373" s="56"/>
      <c r="V373" s="112"/>
      <c r="Z373" s="56"/>
      <c r="AA373" s="56"/>
      <c r="AD373" s="56"/>
      <c r="AE373" s="113"/>
      <c r="AJ373" s="110"/>
    </row>
    <row r="374" spans="10:36" s="46" customFormat="1" ht="12.75">
      <c r="J374" s="56"/>
      <c r="M374" s="56"/>
      <c r="N374" s="56"/>
      <c r="O374" s="111"/>
      <c r="P374" s="56"/>
      <c r="Q374" s="47"/>
      <c r="R374" s="56"/>
      <c r="S374" s="112"/>
      <c r="T374" s="56"/>
      <c r="U374" s="56"/>
      <c r="V374" s="112"/>
      <c r="Z374" s="56"/>
      <c r="AA374" s="56"/>
      <c r="AD374" s="56"/>
      <c r="AE374" s="113"/>
      <c r="AJ374" s="110"/>
    </row>
    <row r="375" spans="10:36" s="46" customFormat="1" ht="12.75">
      <c r="J375" s="56"/>
      <c r="M375" s="56"/>
      <c r="N375" s="56"/>
      <c r="O375" s="111"/>
      <c r="P375" s="56"/>
      <c r="Q375" s="47"/>
      <c r="R375" s="56"/>
      <c r="S375" s="112"/>
      <c r="T375" s="56"/>
      <c r="U375" s="56"/>
      <c r="V375" s="112"/>
      <c r="Z375" s="56"/>
      <c r="AA375" s="56"/>
      <c r="AD375" s="56"/>
      <c r="AE375" s="113"/>
      <c r="AJ375" s="110"/>
    </row>
    <row r="376" spans="10:36" s="46" customFormat="1" ht="12.75">
      <c r="J376" s="56"/>
      <c r="M376" s="56"/>
      <c r="N376" s="56"/>
      <c r="O376" s="111"/>
      <c r="P376" s="56"/>
      <c r="Q376" s="47"/>
      <c r="R376" s="56"/>
      <c r="S376" s="112"/>
      <c r="T376" s="56"/>
      <c r="U376" s="56"/>
      <c r="V376" s="112"/>
      <c r="Z376" s="56"/>
      <c r="AA376" s="56"/>
      <c r="AD376" s="56"/>
      <c r="AE376" s="113"/>
      <c r="AJ376" s="110"/>
    </row>
    <row r="377" spans="10:36" s="46" customFormat="1" ht="12.75">
      <c r="J377" s="56"/>
      <c r="M377" s="56"/>
      <c r="N377" s="56"/>
      <c r="O377" s="111"/>
      <c r="P377" s="56"/>
      <c r="Q377" s="47"/>
      <c r="R377" s="56"/>
      <c r="S377" s="112"/>
      <c r="T377" s="56"/>
      <c r="U377" s="56"/>
      <c r="V377" s="112"/>
      <c r="Z377" s="56"/>
      <c r="AA377" s="56"/>
      <c r="AD377" s="56"/>
      <c r="AE377" s="113"/>
      <c r="AJ377" s="110"/>
    </row>
    <row r="378" spans="10:36" s="46" customFormat="1" ht="12.75">
      <c r="J378" s="56"/>
      <c r="M378" s="56"/>
      <c r="N378" s="56"/>
      <c r="O378" s="111"/>
      <c r="P378" s="56"/>
      <c r="Q378" s="47"/>
      <c r="R378" s="56"/>
      <c r="S378" s="112"/>
      <c r="T378" s="56"/>
      <c r="U378" s="56"/>
      <c r="V378" s="112"/>
      <c r="Z378" s="56"/>
      <c r="AA378" s="56"/>
      <c r="AD378" s="56"/>
      <c r="AE378" s="113"/>
      <c r="AJ378" s="110"/>
    </row>
    <row r="379" spans="10:36" s="46" customFormat="1" ht="12.75">
      <c r="J379" s="56"/>
      <c r="M379" s="56"/>
      <c r="N379" s="56"/>
      <c r="O379" s="111"/>
      <c r="P379" s="56"/>
      <c r="Q379" s="47"/>
      <c r="R379" s="56"/>
      <c r="S379" s="112"/>
      <c r="T379" s="56"/>
      <c r="U379" s="56"/>
      <c r="V379" s="112"/>
      <c r="Z379" s="56"/>
      <c r="AA379" s="56"/>
      <c r="AD379" s="56"/>
      <c r="AE379" s="113"/>
      <c r="AJ379" s="110"/>
    </row>
    <row r="380" spans="10:36" s="46" customFormat="1" ht="12.75">
      <c r="J380" s="56"/>
      <c r="M380" s="56"/>
      <c r="N380" s="56"/>
      <c r="O380" s="111"/>
      <c r="P380" s="56"/>
      <c r="Q380" s="47"/>
      <c r="R380" s="56"/>
      <c r="S380" s="112"/>
      <c r="T380" s="56"/>
      <c r="U380" s="56"/>
      <c r="V380" s="112"/>
      <c r="Z380" s="56"/>
      <c r="AA380" s="56"/>
      <c r="AD380" s="56"/>
      <c r="AE380" s="113"/>
      <c r="AJ380" s="110"/>
    </row>
    <row r="381" spans="10:36" s="46" customFormat="1" ht="12.75">
      <c r="J381" s="56"/>
      <c r="M381" s="56"/>
      <c r="N381" s="56"/>
      <c r="O381" s="111"/>
      <c r="P381" s="56"/>
      <c r="Q381" s="47"/>
      <c r="R381" s="56"/>
      <c r="S381" s="112"/>
      <c r="T381" s="56"/>
      <c r="U381" s="56"/>
      <c r="V381" s="112"/>
      <c r="Z381" s="56"/>
      <c r="AA381" s="56"/>
      <c r="AD381" s="56"/>
      <c r="AE381" s="113"/>
      <c r="AJ381" s="110"/>
    </row>
    <row r="382" spans="10:36" s="46" customFormat="1" ht="12.75">
      <c r="J382" s="56"/>
      <c r="M382" s="56"/>
      <c r="N382" s="56"/>
      <c r="O382" s="111"/>
      <c r="P382" s="56"/>
      <c r="Q382" s="47"/>
      <c r="R382" s="56"/>
      <c r="S382" s="112"/>
      <c r="T382" s="56"/>
      <c r="U382" s="56"/>
      <c r="V382" s="112"/>
      <c r="Z382" s="56"/>
      <c r="AA382" s="56"/>
      <c r="AD382" s="56"/>
      <c r="AE382" s="113"/>
      <c r="AJ382" s="110"/>
    </row>
    <row r="383" spans="10:36" s="46" customFormat="1" ht="12.75">
      <c r="J383" s="56"/>
      <c r="M383" s="56"/>
      <c r="N383" s="56"/>
      <c r="O383" s="111"/>
      <c r="P383" s="56"/>
      <c r="Q383" s="47"/>
      <c r="R383" s="56"/>
      <c r="S383" s="112"/>
      <c r="T383" s="56"/>
      <c r="U383" s="56"/>
      <c r="V383" s="112"/>
      <c r="Z383" s="56"/>
      <c r="AA383" s="56"/>
      <c r="AD383" s="56"/>
      <c r="AE383" s="113"/>
      <c r="AJ383" s="110"/>
    </row>
    <row r="384" spans="10:36" s="46" customFormat="1" ht="12.75">
      <c r="J384" s="56"/>
      <c r="M384" s="56"/>
      <c r="N384" s="56"/>
      <c r="O384" s="111"/>
      <c r="P384" s="56"/>
      <c r="Q384" s="47"/>
      <c r="R384" s="56"/>
      <c r="S384" s="112"/>
      <c r="T384" s="56"/>
      <c r="U384" s="56"/>
      <c r="V384" s="112"/>
      <c r="Z384" s="56"/>
      <c r="AA384" s="56"/>
      <c r="AD384" s="56"/>
      <c r="AE384" s="113"/>
      <c r="AJ384" s="110"/>
    </row>
    <row r="385" spans="10:36" s="46" customFormat="1" ht="12.75">
      <c r="J385" s="56"/>
      <c r="M385" s="56"/>
      <c r="N385" s="56"/>
      <c r="O385" s="111"/>
      <c r="P385" s="56"/>
      <c r="Q385" s="47"/>
      <c r="R385" s="56"/>
      <c r="S385" s="112"/>
      <c r="T385" s="56"/>
      <c r="U385" s="56"/>
      <c r="V385" s="112"/>
      <c r="Z385" s="56"/>
      <c r="AA385" s="56"/>
      <c r="AD385" s="56"/>
      <c r="AE385" s="113"/>
      <c r="AJ385" s="110"/>
    </row>
    <row r="386" spans="10:36" s="46" customFormat="1" ht="12.75">
      <c r="J386" s="56"/>
      <c r="M386" s="56"/>
      <c r="N386" s="56"/>
      <c r="O386" s="111"/>
      <c r="P386" s="56"/>
      <c r="Q386" s="47"/>
      <c r="R386" s="56"/>
      <c r="S386" s="112"/>
      <c r="T386" s="56"/>
      <c r="U386" s="56"/>
      <c r="V386" s="112"/>
      <c r="Z386" s="56"/>
      <c r="AA386" s="56"/>
      <c r="AD386" s="56"/>
      <c r="AE386" s="113"/>
      <c r="AJ386" s="110"/>
    </row>
    <row r="387" spans="10:36" s="46" customFormat="1" ht="12.75">
      <c r="J387" s="56"/>
      <c r="M387" s="56"/>
      <c r="N387" s="56"/>
      <c r="O387" s="111"/>
      <c r="P387" s="56"/>
      <c r="Q387" s="47"/>
      <c r="R387" s="56"/>
      <c r="S387" s="112"/>
      <c r="T387" s="56"/>
      <c r="U387" s="56"/>
      <c r="V387" s="112"/>
      <c r="Z387" s="56"/>
      <c r="AA387" s="56"/>
      <c r="AD387" s="56"/>
      <c r="AE387" s="113"/>
      <c r="AJ387" s="110"/>
    </row>
    <row r="388" spans="10:36" s="46" customFormat="1" ht="12.75">
      <c r="J388" s="56"/>
      <c r="M388" s="56"/>
      <c r="N388" s="56"/>
      <c r="O388" s="111"/>
      <c r="P388" s="56"/>
      <c r="Q388" s="47"/>
      <c r="R388" s="56"/>
      <c r="S388" s="112"/>
      <c r="T388" s="56"/>
      <c r="U388" s="56"/>
      <c r="V388" s="112"/>
      <c r="Z388" s="56"/>
      <c r="AA388" s="56"/>
      <c r="AD388" s="56"/>
      <c r="AE388" s="113"/>
      <c r="AJ388" s="110"/>
    </row>
    <row r="389" spans="10:36" s="46" customFormat="1" ht="12.75">
      <c r="J389" s="56"/>
      <c r="M389" s="56"/>
      <c r="N389" s="56"/>
      <c r="O389" s="111"/>
      <c r="P389" s="56"/>
      <c r="Q389" s="47"/>
      <c r="R389" s="56"/>
      <c r="S389" s="112"/>
      <c r="T389" s="56"/>
      <c r="U389" s="56"/>
      <c r="V389" s="112"/>
      <c r="Z389" s="56"/>
      <c r="AA389" s="56"/>
      <c r="AD389" s="56"/>
      <c r="AE389" s="113"/>
      <c r="AJ389" s="110"/>
    </row>
    <row r="390" spans="10:36" s="46" customFormat="1" ht="12.75">
      <c r="J390" s="56"/>
      <c r="M390" s="56"/>
      <c r="N390" s="56"/>
      <c r="O390" s="111"/>
      <c r="P390" s="56"/>
      <c r="Q390" s="47"/>
      <c r="R390" s="56"/>
      <c r="S390" s="112"/>
      <c r="T390" s="56"/>
      <c r="U390" s="56"/>
      <c r="V390" s="112"/>
      <c r="Z390" s="56"/>
      <c r="AA390" s="56"/>
      <c r="AD390" s="56"/>
      <c r="AE390" s="113"/>
      <c r="AJ390" s="110"/>
    </row>
    <row r="391" spans="10:36" s="46" customFormat="1" ht="12.75">
      <c r="J391" s="56"/>
      <c r="M391" s="56"/>
      <c r="N391" s="56"/>
      <c r="O391" s="111"/>
      <c r="P391" s="56"/>
      <c r="Q391" s="47"/>
      <c r="R391" s="56"/>
      <c r="S391" s="112"/>
      <c r="T391" s="56"/>
      <c r="U391" s="56"/>
      <c r="V391" s="112"/>
      <c r="Z391" s="56"/>
      <c r="AA391" s="56"/>
      <c r="AD391" s="56"/>
      <c r="AE391" s="113"/>
      <c r="AJ391" s="110"/>
    </row>
    <row r="392" spans="10:36" s="46" customFormat="1" ht="12.75">
      <c r="J392" s="56"/>
      <c r="M392" s="56"/>
      <c r="N392" s="56"/>
      <c r="O392" s="111"/>
      <c r="P392" s="56"/>
      <c r="Q392" s="47"/>
      <c r="R392" s="56"/>
      <c r="S392" s="112"/>
      <c r="T392" s="56"/>
      <c r="U392" s="56"/>
      <c r="V392" s="112"/>
      <c r="Z392" s="56"/>
      <c r="AA392" s="56"/>
      <c r="AD392" s="56"/>
      <c r="AE392" s="113"/>
      <c r="AJ392" s="110"/>
    </row>
    <row r="393" spans="10:36" s="46" customFormat="1" ht="12.75">
      <c r="J393" s="56"/>
      <c r="M393" s="56"/>
      <c r="N393" s="56"/>
      <c r="O393" s="111"/>
      <c r="P393" s="56"/>
      <c r="Q393" s="47"/>
      <c r="R393" s="56"/>
      <c r="S393" s="112"/>
      <c r="T393" s="56"/>
      <c r="U393" s="56"/>
      <c r="V393" s="112"/>
      <c r="Z393" s="56"/>
      <c r="AA393" s="56"/>
      <c r="AD393" s="56"/>
      <c r="AE393" s="113"/>
      <c r="AJ393" s="110"/>
    </row>
    <row r="394" spans="10:36" s="46" customFormat="1" ht="12.75">
      <c r="J394" s="56"/>
      <c r="M394" s="56"/>
      <c r="N394" s="56"/>
      <c r="O394" s="111"/>
      <c r="P394" s="56"/>
      <c r="Q394" s="47"/>
      <c r="R394" s="56"/>
      <c r="S394" s="112"/>
      <c r="T394" s="56"/>
      <c r="U394" s="56"/>
      <c r="V394" s="112"/>
      <c r="Z394" s="56"/>
      <c r="AA394" s="56"/>
      <c r="AD394" s="56"/>
      <c r="AE394" s="113"/>
      <c r="AJ394" s="110"/>
    </row>
    <row r="395" spans="10:36" s="46" customFormat="1" ht="12.75">
      <c r="J395" s="56"/>
      <c r="M395" s="56"/>
      <c r="N395" s="56"/>
      <c r="O395" s="111"/>
      <c r="P395" s="56"/>
      <c r="Q395" s="47"/>
      <c r="R395" s="56"/>
      <c r="S395" s="112"/>
      <c r="T395" s="56"/>
      <c r="U395" s="56"/>
      <c r="V395" s="112"/>
      <c r="Z395" s="56"/>
      <c r="AA395" s="56"/>
      <c r="AD395" s="56"/>
      <c r="AE395" s="113"/>
      <c r="AJ395" s="110"/>
    </row>
    <row r="396" spans="10:36" s="46" customFormat="1" ht="12.75">
      <c r="J396" s="56"/>
      <c r="M396" s="56"/>
      <c r="N396" s="56"/>
      <c r="O396" s="111"/>
      <c r="P396" s="56"/>
      <c r="Q396" s="47"/>
      <c r="R396" s="56"/>
      <c r="S396" s="112"/>
      <c r="T396" s="56"/>
      <c r="U396" s="56"/>
      <c r="V396" s="112"/>
      <c r="Z396" s="56"/>
      <c r="AA396" s="56"/>
      <c r="AD396" s="56"/>
      <c r="AE396" s="113"/>
      <c r="AJ396" s="110"/>
    </row>
    <row r="397" spans="10:36" s="46" customFormat="1" ht="12.75">
      <c r="J397" s="56"/>
      <c r="M397" s="56"/>
      <c r="N397" s="56"/>
      <c r="O397" s="111"/>
      <c r="P397" s="56"/>
      <c r="Q397" s="47"/>
      <c r="R397" s="56"/>
      <c r="S397" s="112"/>
      <c r="T397" s="56"/>
      <c r="U397" s="56"/>
      <c r="V397" s="112"/>
      <c r="Z397" s="56"/>
      <c r="AA397" s="56"/>
      <c r="AD397" s="56"/>
      <c r="AE397" s="113"/>
      <c r="AJ397" s="110"/>
    </row>
    <row r="398" spans="10:36" s="46" customFormat="1" ht="12.75">
      <c r="J398" s="56"/>
      <c r="M398" s="56"/>
      <c r="N398" s="56"/>
      <c r="O398" s="111"/>
      <c r="P398" s="56"/>
      <c r="Q398" s="47"/>
      <c r="R398" s="56"/>
      <c r="S398" s="112"/>
      <c r="T398" s="56"/>
      <c r="U398" s="56"/>
      <c r="V398" s="112"/>
      <c r="Z398" s="56"/>
      <c r="AA398" s="56"/>
      <c r="AD398" s="56"/>
      <c r="AE398" s="113"/>
      <c r="AJ398" s="110"/>
    </row>
    <row r="399" spans="10:36" s="46" customFormat="1" ht="12.75">
      <c r="J399" s="56"/>
      <c r="M399" s="56"/>
      <c r="N399" s="56"/>
      <c r="O399" s="111"/>
      <c r="P399" s="56"/>
      <c r="Q399" s="47"/>
      <c r="R399" s="56"/>
      <c r="S399" s="112"/>
      <c r="T399" s="56"/>
      <c r="U399" s="56"/>
      <c r="V399" s="112"/>
      <c r="Z399" s="56"/>
      <c r="AA399" s="56"/>
      <c r="AD399" s="56"/>
      <c r="AE399" s="113"/>
      <c r="AJ399" s="110"/>
    </row>
    <row r="400" spans="10:36" s="46" customFormat="1" ht="12.75">
      <c r="J400" s="56"/>
      <c r="M400" s="56"/>
      <c r="N400" s="56"/>
      <c r="O400" s="111"/>
      <c r="P400" s="56"/>
      <c r="Q400" s="47"/>
      <c r="R400" s="56"/>
      <c r="S400" s="112"/>
      <c r="T400" s="56"/>
      <c r="U400" s="56"/>
      <c r="V400" s="112"/>
      <c r="Z400" s="56"/>
      <c r="AA400" s="56"/>
      <c r="AD400" s="56"/>
      <c r="AE400" s="113"/>
      <c r="AJ400" s="110"/>
    </row>
    <row r="401" spans="10:36" s="46" customFormat="1" ht="12.75">
      <c r="J401" s="56"/>
      <c r="M401" s="56"/>
      <c r="N401" s="56"/>
      <c r="O401" s="111"/>
      <c r="P401" s="56"/>
      <c r="Q401" s="47"/>
      <c r="R401" s="56"/>
      <c r="S401" s="112"/>
      <c r="T401" s="56"/>
      <c r="U401" s="56"/>
      <c r="V401" s="112"/>
      <c r="Z401" s="56"/>
      <c r="AA401" s="56"/>
      <c r="AD401" s="56"/>
      <c r="AE401" s="113"/>
      <c r="AJ401" s="110"/>
    </row>
    <row r="402" spans="10:36" s="46" customFormat="1" ht="12.75">
      <c r="J402" s="56"/>
      <c r="M402" s="56"/>
      <c r="N402" s="56"/>
      <c r="O402" s="111"/>
      <c r="P402" s="56"/>
      <c r="Q402" s="47"/>
      <c r="R402" s="56"/>
      <c r="S402" s="112"/>
      <c r="T402" s="56"/>
      <c r="U402" s="56"/>
      <c r="V402" s="112"/>
      <c r="Z402" s="56"/>
      <c r="AA402" s="56"/>
      <c r="AD402" s="56"/>
      <c r="AE402" s="113"/>
      <c r="AJ402" s="110"/>
    </row>
    <row r="403" spans="10:36" s="46" customFormat="1" ht="12.75">
      <c r="J403" s="56"/>
      <c r="M403" s="56"/>
      <c r="N403" s="56"/>
      <c r="O403" s="111"/>
      <c r="P403" s="56"/>
      <c r="Q403" s="47"/>
      <c r="R403" s="56"/>
      <c r="S403" s="112"/>
      <c r="T403" s="56"/>
      <c r="U403" s="56"/>
      <c r="V403" s="112"/>
      <c r="Z403" s="56"/>
      <c r="AA403" s="56"/>
      <c r="AD403" s="56"/>
      <c r="AE403" s="113"/>
      <c r="AJ403" s="110"/>
    </row>
    <row r="404" spans="10:36" s="46" customFormat="1" ht="12.75">
      <c r="J404" s="56"/>
      <c r="M404" s="56"/>
      <c r="N404" s="56"/>
      <c r="O404" s="111"/>
      <c r="P404" s="56"/>
      <c r="Q404" s="47"/>
      <c r="R404" s="56"/>
      <c r="S404" s="112"/>
      <c r="T404" s="56"/>
      <c r="U404" s="56"/>
      <c r="V404" s="112"/>
      <c r="Z404" s="56"/>
      <c r="AA404" s="56"/>
      <c r="AD404" s="56"/>
      <c r="AE404" s="113"/>
      <c r="AJ404" s="110"/>
    </row>
    <row r="405" spans="10:36" s="46" customFormat="1" ht="12.75">
      <c r="J405" s="56"/>
      <c r="M405" s="56"/>
      <c r="N405" s="56"/>
      <c r="O405" s="111"/>
      <c r="P405" s="56"/>
      <c r="Q405" s="47"/>
      <c r="R405" s="56"/>
      <c r="S405" s="112"/>
      <c r="T405" s="56"/>
      <c r="U405" s="56"/>
      <c r="V405" s="112"/>
      <c r="Z405" s="56"/>
      <c r="AA405" s="56"/>
      <c r="AD405" s="56"/>
      <c r="AE405" s="113"/>
      <c r="AJ405" s="110"/>
    </row>
    <row r="406" spans="10:36" s="46" customFormat="1" ht="12.75">
      <c r="J406" s="56"/>
      <c r="M406" s="56"/>
      <c r="N406" s="56"/>
      <c r="O406" s="111"/>
      <c r="P406" s="56"/>
      <c r="Q406" s="47"/>
      <c r="R406" s="56"/>
      <c r="S406" s="112"/>
      <c r="T406" s="56"/>
      <c r="U406" s="56"/>
      <c r="V406" s="112"/>
      <c r="Z406" s="56"/>
      <c r="AA406" s="56"/>
      <c r="AD406" s="56"/>
      <c r="AE406" s="113"/>
      <c r="AJ406" s="110"/>
    </row>
    <row r="407" spans="10:36" s="46" customFormat="1" ht="12.75">
      <c r="J407" s="56"/>
      <c r="M407" s="56"/>
      <c r="N407" s="56"/>
      <c r="O407" s="111"/>
      <c r="P407" s="56"/>
      <c r="Q407" s="47"/>
      <c r="R407" s="56"/>
      <c r="S407" s="112"/>
      <c r="T407" s="56"/>
      <c r="U407" s="56"/>
      <c r="V407" s="112"/>
      <c r="Z407" s="56"/>
      <c r="AA407" s="56"/>
      <c r="AD407" s="56"/>
      <c r="AE407" s="113"/>
      <c r="AJ407" s="110"/>
    </row>
    <row r="408" spans="10:36" s="46" customFormat="1" ht="12.75">
      <c r="J408" s="56"/>
      <c r="M408" s="56"/>
      <c r="N408" s="56"/>
      <c r="O408" s="111"/>
      <c r="P408" s="56"/>
      <c r="Q408" s="47"/>
      <c r="R408" s="56"/>
      <c r="S408" s="112"/>
      <c r="T408" s="56"/>
      <c r="U408" s="56"/>
      <c r="V408" s="112"/>
      <c r="Z408" s="56"/>
      <c r="AA408" s="56"/>
      <c r="AD408" s="56"/>
      <c r="AE408" s="113"/>
      <c r="AJ408" s="110"/>
    </row>
    <row r="409" spans="10:36" s="46" customFormat="1" ht="12.75">
      <c r="J409" s="56"/>
      <c r="M409" s="56"/>
      <c r="N409" s="56"/>
      <c r="O409" s="111"/>
      <c r="P409" s="56"/>
      <c r="Q409" s="47"/>
      <c r="R409" s="56"/>
      <c r="S409" s="112"/>
      <c r="T409" s="56"/>
      <c r="U409" s="56"/>
      <c r="V409" s="112"/>
      <c r="Z409" s="56"/>
      <c r="AA409" s="56"/>
      <c r="AD409" s="56"/>
      <c r="AE409" s="113"/>
      <c r="AJ409" s="110"/>
    </row>
    <row r="410" spans="10:36" s="46" customFormat="1" ht="12.75">
      <c r="J410" s="56"/>
      <c r="M410" s="56"/>
      <c r="N410" s="56"/>
      <c r="O410" s="111"/>
      <c r="P410" s="56"/>
      <c r="Q410" s="47"/>
      <c r="R410" s="56"/>
      <c r="S410" s="112"/>
      <c r="T410" s="56"/>
      <c r="U410" s="56"/>
      <c r="V410" s="112"/>
      <c r="Z410" s="56"/>
      <c r="AA410" s="56"/>
      <c r="AD410" s="56"/>
      <c r="AE410" s="113"/>
      <c r="AJ410" s="110"/>
    </row>
    <row r="411" spans="10:36" s="46" customFormat="1" ht="12.75">
      <c r="J411" s="56"/>
      <c r="M411" s="56"/>
      <c r="N411" s="56"/>
      <c r="O411" s="111"/>
      <c r="P411" s="56"/>
      <c r="Q411" s="47"/>
      <c r="R411" s="56"/>
      <c r="S411" s="112"/>
      <c r="T411" s="56"/>
      <c r="U411" s="56"/>
      <c r="V411" s="112"/>
      <c r="Z411" s="56"/>
      <c r="AA411" s="56"/>
      <c r="AD411" s="56"/>
      <c r="AE411" s="113"/>
      <c r="AJ411" s="110"/>
    </row>
    <row r="412" spans="10:36" s="46" customFormat="1" ht="12.75">
      <c r="J412" s="56"/>
      <c r="M412" s="56"/>
      <c r="N412" s="56"/>
      <c r="O412" s="111"/>
      <c r="P412" s="56"/>
      <c r="Q412" s="47"/>
      <c r="R412" s="56"/>
      <c r="S412" s="112"/>
      <c r="T412" s="56"/>
      <c r="U412" s="56"/>
      <c r="V412" s="112"/>
      <c r="Z412" s="56"/>
      <c r="AA412" s="56"/>
      <c r="AD412" s="56"/>
      <c r="AE412" s="113"/>
      <c r="AJ412" s="110"/>
    </row>
    <row r="413" spans="10:36" s="46" customFormat="1" ht="12.75">
      <c r="J413" s="56"/>
      <c r="M413" s="56"/>
      <c r="N413" s="56"/>
      <c r="O413" s="111"/>
      <c r="P413" s="56"/>
      <c r="Q413" s="47"/>
      <c r="R413" s="56"/>
      <c r="S413" s="112"/>
      <c r="T413" s="56"/>
      <c r="U413" s="56"/>
      <c r="V413" s="112"/>
      <c r="Z413" s="56"/>
      <c r="AA413" s="56"/>
      <c r="AD413" s="56"/>
      <c r="AE413" s="113"/>
      <c r="AJ413" s="110"/>
    </row>
    <row r="414" spans="10:36" s="46" customFormat="1" ht="12.75">
      <c r="J414" s="56"/>
      <c r="M414" s="56"/>
      <c r="N414" s="56"/>
      <c r="O414" s="111"/>
      <c r="P414" s="56"/>
      <c r="Q414" s="47"/>
      <c r="R414" s="56"/>
      <c r="S414" s="112"/>
      <c r="T414" s="56"/>
      <c r="U414" s="56"/>
      <c r="V414" s="112"/>
      <c r="Z414" s="56"/>
      <c r="AA414" s="56"/>
      <c r="AD414" s="56"/>
      <c r="AE414" s="113"/>
      <c r="AJ414" s="110"/>
    </row>
    <row r="415" spans="10:36" s="46" customFormat="1" ht="12.75">
      <c r="J415" s="56"/>
      <c r="M415" s="56"/>
      <c r="N415" s="56"/>
      <c r="O415" s="111"/>
      <c r="P415" s="56"/>
      <c r="Q415" s="47"/>
      <c r="R415" s="56"/>
      <c r="S415" s="112"/>
      <c r="T415" s="56"/>
      <c r="U415" s="56"/>
      <c r="V415" s="112"/>
      <c r="Z415" s="56"/>
      <c r="AA415" s="56"/>
      <c r="AD415" s="56"/>
      <c r="AE415" s="113"/>
      <c r="AJ415" s="110"/>
    </row>
    <row r="416" spans="10:36" s="46" customFormat="1" ht="12.75">
      <c r="J416" s="56"/>
      <c r="M416" s="56"/>
      <c r="N416" s="56"/>
      <c r="O416" s="111"/>
      <c r="P416" s="56"/>
      <c r="Q416" s="47"/>
      <c r="R416" s="56"/>
      <c r="S416" s="112"/>
      <c r="T416" s="56"/>
      <c r="U416" s="56"/>
      <c r="V416" s="112"/>
      <c r="Z416" s="56"/>
      <c r="AA416" s="56"/>
      <c r="AD416" s="56"/>
      <c r="AE416" s="113"/>
      <c r="AJ416" s="110"/>
    </row>
    <row r="417" spans="10:36" s="46" customFormat="1" ht="12.75">
      <c r="J417" s="56"/>
      <c r="M417" s="56"/>
      <c r="N417" s="56"/>
      <c r="O417" s="111"/>
      <c r="P417" s="56"/>
      <c r="Q417" s="47"/>
      <c r="R417" s="56"/>
      <c r="S417" s="112"/>
      <c r="T417" s="56"/>
      <c r="U417" s="56"/>
      <c r="V417" s="112"/>
      <c r="Z417" s="56"/>
      <c r="AA417" s="56"/>
      <c r="AD417" s="56"/>
      <c r="AE417" s="113"/>
      <c r="AJ417" s="110"/>
    </row>
    <row r="418" spans="10:36" s="46" customFormat="1" ht="12.75">
      <c r="J418" s="56"/>
      <c r="M418" s="56"/>
      <c r="N418" s="56"/>
      <c r="O418" s="111"/>
      <c r="P418" s="56"/>
      <c r="Q418" s="47"/>
      <c r="R418" s="56"/>
      <c r="S418" s="112"/>
      <c r="T418" s="56"/>
      <c r="U418" s="56"/>
      <c r="V418" s="112"/>
      <c r="Z418" s="56"/>
      <c r="AA418" s="56"/>
      <c r="AD418" s="56"/>
      <c r="AE418" s="113"/>
      <c r="AJ418" s="110"/>
    </row>
    <row r="419" spans="10:36" s="46" customFormat="1" ht="12.75">
      <c r="J419" s="56"/>
      <c r="M419" s="56"/>
      <c r="N419" s="56"/>
      <c r="O419" s="111"/>
      <c r="P419" s="56"/>
      <c r="Q419" s="47"/>
      <c r="R419" s="56"/>
      <c r="S419" s="112"/>
      <c r="T419" s="56"/>
      <c r="U419" s="56"/>
      <c r="V419" s="112"/>
      <c r="Z419" s="56"/>
      <c r="AA419" s="56"/>
      <c r="AD419" s="56"/>
      <c r="AE419" s="113"/>
      <c r="AJ419" s="110"/>
    </row>
    <row r="420" spans="10:36" s="46" customFormat="1" ht="12.75">
      <c r="J420" s="56"/>
      <c r="M420" s="56"/>
      <c r="N420" s="56"/>
      <c r="O420" s="111"/>
      <c r="P420" s="56"/>
      <c r="Q420" s="47"/>
      <c r="R420" s="56"/>
      <c r="S420" s="112"/>
      <c r="T420" s="56"/>
      <c r="U420" s="56"/>
      <c r="V420" s="112"/>
      <c r="Z420" s="56"/>
      <c r="AA420" s="56"/>
      <c r="AD420" s="56"/>
      <c r="AE420" s="113"/>
      <c r="AJ420" s="110"/>
    </row>
    <row r="421" spans="10:36" s="46" customFormat="1" ht="12.75">
      <c r="J421" s="56"/>
      <c r="M421" s="56"/>
      <c r="N421" s="56"/>
      <c r="O421" s="111"/>
      <c r="P421" s="56"/>
      <c r="Q421" s="47"/>
      <c r="R421" s="56"/>
      <c r="S421" s="112"/>
      <c r="T421" s="56"/>
      <c r="U421" s="56"/>
      <c r="V421" s="112"/>
      <c r="Z421" s="56"/>
      <c r="AA421" s="56"/>
      <c r="AD421" s="56"/>
      <c r="AE421" s="113"/>
      <c r="AJ421" s="110"/>
    </row>
    <row r="422" spans="10:36" s="46" customFormat="1" ht="12.75">
      <c r="J422" s="56"/>
      <c r="M422" s="56"/>
      <c r="N422" s="56"/>
      <c r="O422" s="111"/>
      <c r="P422" s="56"/>
      <c r="Q422" s="47"/>
      <c r="R422" s="56"/>
      <c r="S422" s="112"/>
      <c r="T422" s="56"/>
      <c r="U422" s="56"/>
      <c r="V422" s="112"/>
      <c r="Z422" s="56"/>
      <c r="AA422" s="56"/>
      <c r="AD422" s="56"/>
      <c r="AE422" s="113"/>
      <c r="AJ422" s="110"/>
    </row>
    <row r="423" spans="10:36" s="46" customFormat="1" ht="12.75">
      <c r="J423" s="56"/>
      <c r="M423" s="56"/>
      <c r="N423" s="56"/>
      <c r="O423" s="111"/>
      <c r="P423" s="56"/>
      <c r="Q423" s="47"/>
      <c r="R423" s="56"/>
      <c r="S423" s="112"/>
      <c r="T423" s="56"/>
      <c r="U423" s="56"/>
      <c r="V423" s="112"/>
      <c r="Z423" s="56"/>
      <c r="AA423" s="56"/>
      <c r="AD423" s="56"/>
      <c r="AE423" s="113"/>
      <c r="AJ423" s="110"/>
    </row>
    <row r="424" spans="10:36" s="46" customFormat="1" ht="12.75">
      <c r="J424" s="56"/>
      <c r="M424" s="56"/>
      <c r="N424" s="56"/>
      <c r="O424" s="111"/>
      <c r="P424" s="56"/>
      <c r="Q424" s="47"/>
      <c r="R424" s="56"/>
      <c r="S424" s="112"/>
      <c r="T424" s="56"/>
      <c r="U424" s="56"/>
      <c r="V424" s="112"/>
      <c r="Z424" s="56"/>
      <c r="AA424" s="56"/>
      <c r="AD424" s="56"/>
      <c r="AE424" s="113"/>
      <c r="AJ424" s="110"/>
    </row>
    <row r="425" spans="10:36" s="46" customFormat="1" ht="12.75">
      <c r="J425" s="56"/>
      <c r="M425" s="56"/>
      <c r="N425" s="56"/>
      <c r="O425" s="111"/>
      <c r="P425" s="56"/>
      <c r="Q425" s="47"/>
      <c r="R425" s="56"/>
      <c r="S425" s="112"/>
      <c r="T425" s="56"/>
      <c r="U425" s="56"/>
      <c r="V425" s="112"/>
      <c r="Z425" s="56"/>
      <c r="AA425" s="56"/>
      <c r="AD425" s="56"/>
      <c r="AE425" s="113"/>
      <c r="AJ425" s="110"/>
    </row>
    <row r="426" spans="10:36" s="46" customFormat="1" ht="12.75">
      <c r="J426" s="56"/>
      <c r="M426" s="56"/>
      <c r="N426" s="56"/>
      <c r="O426" s="111"/>
      <c r="P426" s="56"/>
      <c r="Q426" s="47"/>
      <c r="R426" s="56"/>
      <c r="S426" s="112"/>
      <c r="T426" s="56"/>
      <c r="U426" s="56"/>
      <c r="V426" s="112"/>
      <c r="Z426" s="56"/>
      <c r="AA426" s="56"/>
      <c r="AD426" s="56"/>
      <c r="AE426" s="113"/>
      <c r="AJ426" s="110"/>
    </row>
    <row r="427" spans="10:36" s="46" customFormat="1" ht="12.75">
      <c r="J427" s="56"/>
      <c r="M427" s="56"/>
      <c r="N427" s="56"/>
      <c r="O427" s="111"/>
      <c r="P427" s="56"/>
      <c r="Q427" s="47"/>
      <c r="R427" s="56"/>
      <c r="S427" s="112"/>
      <c r="T427" s="56"/>
      <c r="U427" s="56"/>
      <c r="V427" s="112"/>
      <c r="Z427" s="56"/>
      <c r="AA427" s="56"/>
      <c r="AD427" s="56"/>
      <c r="AE427" s="113"/>
      <c r="AJ427" s="110"/>
    </row>
    <row r="428" spans="10:36" s="46" customFormat="1" ht="12.75">
      <c r="J428" s="56"/>
      <c r="M428" s="56"/>
      <c r="N428" s="56"/>
      <c r="O428" s="111"/>
      <c r="P428" s="56"/>
      <c r="Q428" s="47"/>
      <c r="R428" s="56"/>
      <c r="S428" s="112"/>
      <c r="T428" s="56"/>
      <c r="U428" s="56"/>
      <c r="V428" s="112"/>
      <c r="Z428" s="56"/>
      <c r="AA428" s="56"/>
      <c r="AD428" s="56"/>
      <c r="AE428" s="113"/>
      <c r="AJ428" s="110"/>
    </row>
    <row r="429" spans="10:36" s="46" customFormat="1" ht="12.75">
      <c r="J429" s="56"/>
      <c r="M429" s="56"/>
      <c r="N429" s="56"/>
      <c r="O429" s="111"/>
      <c r="P429" s="56"/>
      <c r="Q429" s="47"/>
      <c r="R429" s="56"/>
      <c r="S429" s="112"/>
      <c r="T429" s="56"/>
      <c r="U429" s="56"/>
      <c r="V429" s="112"/>
      <c r="Z429" s="56"/>
      <c r="AA429" s="56"/>
      <c r="AD429" s="56"/>
      <c r="AE429" s="113"/>
      <c r="AJ429" s="110"/>
    </row>
    <row r="430" spans="10:36" s="46" customFormat="1" ht="12.75">
      <c r="J430" s="56"/>
      <c r="M430" s="56"/>
      <c r="N430" s="56"/>
      <c r="O430" s="111"/>
      <c r="P430" s="56"/>
      <c r="Q430" s="47"/>
      <c r="R430" s="56"/>
      <c r="S430" s="112"/>
      <c r="T430" s="56"/>
      <c r="U430" s="56"/>
      <c r="V430" s="112"/>
      <c r="Z430" s="56"/>
      <c r="AA430" s="56"/>
      <c r="AD430" s="56"/>
      <c r="AE430" s="113"/>
      <c r="AJ430" s="110"/>
    </row>
    <row r="431" spans="10:36" s="46" customFormat="1" ht="12.75">
      <c r="J431" s="56"/>
      <c r="M431" s="56"/>
      <c r="N431" s="56"/>
      <c r="O431" s="111"/>
      <c r="P431" s="56"/>
      <c r="Q431" s="47"/>
      <c r="R431" s="56"/>
      <c r="S431" s="112"/>
      <c r="T431" s="56"/>
      <c r="U431" s="56"/>
      <c r="V431" s="112"/>
      <c r="Z431" s="56"/>
      <c r="AA431" s="56"/>
      <c r="AD431" s="56"/>
      <c r="AE431" s="113"/>
      <c r="AJ431" s="110"/>
    </row>
    <row r="432" spans="10:36" s="46" customFormat="1" ht="12.75">
      <c r="J432" s="56"/>
      <c r="M432" s="56"/>
      <c r="N432" s="56"/>
      <c r="O432" s="111"/>
      <c r="P432" s="56"/>
      <c r="Q432" s="47"/>
      <c r="R432" s="56"/>
      <c r="S432" s="112"/>
      <c r="T432" s="56"/>
      <c r="U432" s="56"/>
      <c r="V432" s="112"/>
      <c r="Z432" s="56"/>
      <c r="AA432" s="56"/>
      <c r="AD432" s="56"/>
      <c r="AE432" s="113"/>
      <c r="AJ432" s="110"/>
    </row>
    <row r="433" spans="10:36" s="46" customFormat="1" ht="12.75">
      <c r="J433" s="56"/>
      <c r="M433" s="56"/>
      <c r="N433" s="56"/>
      <c r="O433" s="111"/>
      <c r="P433" s="56"/>
      <c r="Q433" s="47"/>
      <c r="R433" s="56"/>
      <c r="S433" s="112"/>
      <c r="T433" s="56"/>
      <c r="U433" s="56"/>
      <c r="V433" s="112"/>
      <c r="Z433" s="56"/>
      <c r="AA433" s="56"/>
      <c r="AD433" s="56"/>
      <c r="AE433" s="113"/>
      <c r="AJ433" s="110"/>
    </row>
    <row r="434" spans="10:36" s="46" customFormat="1" ht="12.75">
      <c r="J434" s="56"/>
      <c r="M434" s="56"/>
      <c r="N434" s="56"/>
      <c r="O434" s="111"/>
      <c r="P434" s="56"/>
      <c r="Q434" s="47"/>
      <c r="R434" s="56"/>
      <c r="S434" s="112"/>
      <c r="T434" s="56"/>
      <c r="U434" s="56"/>
      <c r="V434" s="112"/>
      <c r="Z434" s="56"/>
      <c r="AA434" s="56"/>
      <c r="AD434" s="56"/>
      <c r="AE434" s="113"/>
      <c r="AJ434" s="110"/>
    </row>
    <row r="435" spans="10:36" s="46" customFormat="1" ht="12.75">
      <c r="J435" s="56"/>
      <c r="M435" s="56"/>
      <c r="N435" s="56"/>
      <c r="O435" s="111"/>
      <c r="P435" s="56"/>
      <c r="Q435" s="47"/>
      <c r="R435" s="56"/>
      <c r="S435" s="112"/>
      <c r="T435" s="56"/>
      <c r="U435" s="56"/>
      <c r="V435" s="112"/>
      <c r="Z435" s="56"/>
      <c r="AA435" s="56"/>
      <c r="AD435" s="56"/>
      <c r="AE435" s="113"/>
      <c r="AJ435" s="110"/>
    </row>
    <row r="436" spans="10:36" s="46" customFormat="1" ht="12.75">
      <c r="J436" s="56"/>
      <c r="M436" s="56"/>
      <c r="N436" s="56"/>
      <c r="O436" s="111"/>
      <c r="P436" s="56"/>
      <c r="Q436" s="47"/>
      <c r="R436" s="56"/>
      <c r="S436" s="112"/>
      <c r="T436" s="56"/>
      <c r="U436" s="56"/>
      <c r="V436" s="112"/>
      <c r="Z436" s="56"/>
      <c r="AA436" s="56"/>
      <c r="AD436" s="56"/>
      <c r="AE436" s="113"/>
      <c r="AJ436" s="110"/>
    </row>
    <row r="437" spans="10:36" s="46" customFormat="1" ht="12.75">
      <c r="J437" s="56"/>
      <c r="M437" s="56"/>
      <c r="N437" s="56"/>
      <c r="O437" s="111"/>
      <c r="P437" s="56"/>
      <c r="Q437" s="47"/>
      <c r="R437" s="56"/>
      <c r="S437" s="112"/>
      <c r="T437" s="56"/>
      <c r="U437" s="56"/>
      <c r="V437" s="112"/>
      <c r="Z437" s="56"/>
      <c r="AA437" s="56"/>
      <c r="AD437" s="56"/>
      <c r="AE437" s="113"/>
      <c r="AJ437" s="110"/>
    </row>
    <row r="438" spans="10:36" s="46" customFormat="1" ht="12.75">
      <c r="J438" s="56"/>
      <c r="M438" s="56"/>
      <c r="N438" s="56"/>
      <c r="O438" s="111"/>
      <c r="P438" s="56"/>
      <c r="Q438" s="47"/>
      <c r="R438" s="56"/>
      <c r="S438" s="112"/>
      <c r="T438" s="56"/>
      <c r="U438" s="56"/>
      <c r="V438" s="112"/>
      <c r="Z438" s="56"/>
      <c r="AA438" s="56"/>
      <c r="AD438" s="56"/>
      <c r="AE438" s="113"/>
      <c r="AJ438" s="110"/>
    </row>
    <row r="439" spans="10:36" s="46" customFormat="1" ht="12.75">
      <c r="J439" s="56"/>
      <c r="M439" s="56"/>
      <c r="N439" s="56"/>
      <c r="O439" s="111"/>
      <c r="P439" s="56"/>
      <c r="Q439" s="47"/>
      <c r="R439" s="56"/>
      <c r="S439" s="112"/>
      <c r="T439" s="56"/>
      <c r="U439" s="56"/>
      <c r="V439" s="112"/>
      <c r="Z439" s="56"/>
      <c r="AA439" s="56"/>
      <c r="AD439" s="56"/>
      <c r="AE439" s="113"/>
      <c r="AJ439" s="110"/>
    </row>
    <row r="440" spans="10:36" s="46" customFormat="1" ht="12.75">
      <c r="J440" s="56"/>
      <c r="M440" s="56"/>
      <c r="N440" s="56"/>
      <c r="O440" s="111"/>
      <c r="P440" s="56"/>
      <c r="Q440" s="47"/>
      <c r="R440" s="56"/>
      <c r="S440" s="112"/>
      <c r="T440" s="56"/>
      <c r="U440" s="56"/>
      <c r="V440" s="112"/>
      <c r="Z440" s="56"/>
      <c r="AA440" s="56"/>
      <c r="AD440" s="56"/>
      <c r="AE440" s="113"/>
      <c r="AJ440" s="110"/>
    </row>
    <row r="441" spans="10:36" s="46" customFormat="1" ht="12.75">
      <c r="J441" s="56"/>
      <c r="M441" s="56"/>
      <c r="N441" s="56"/>
      <c r="O441" s="111"/>
      <c r="P441" s="56"/>
      <c r="Q441" s="47"/>
      <c r="R441" s="56"/>
      <c r="S441" s="112"/>
      <c r="T441" s="56"/>
      <c r="U441" s="56"/>
      <c r="V441" s="112"/>
      <c r="Z441" s="56"/>
      <c r="AA441" s="56"/>
      <c r="AD441" s="56"/>
      <c r="AE441" s="113"/>
      <c r="AJ441" s="110"/>
    </row>
    <row r="442" spans="10:36" s="46" customFormat="1" ht="12.75">
      <c r="J442" s="56"/>
      <c r="M442" s="56"/>
      <c r="N442" s="56"/>
      <c r="O442" s="111"/>
      <c r="P442" s="56"/>
      <c r="Q442" s="47"/>
      <c r="R442" s="56"/>
      <c r="S442" s="112"/>
      <c r="T442" s="56"/>
      <c r="U442" s="56"/>
      <c r="V442" s="112"/>
      <c r="Z442" s="56"/>
      <c r="AA442" s="56"/>
      <c r="AD442" s="56"/>
      <c r="AE442" s="113"/>
      <c r="AJ442" s="110"/>
    </row>
    <row r="443" spans="10:36" s="46" customFormat="1" ht="12.75">
      <c r="J443" s="56"/>
      <c r="M443" s="56"/>
      <c r="N443" s="56"/>
      <c r="O443" s="111"/>
      <c r="P443" s="56"/>
      <c r="Q443" s="47"/>
      <c r="R443" s="56"/>
      <c r="S443" s="112"/>
      <c r="T443" s="56"/>
      <c r="U443" s="56"/>
      <c r="V443" s="112"/>
      <c r="Z443" s="56"/>
      <c r="AA443" s="56"/>
      <c r="AD443" s="56"/>
      <c r="AE443" s="113"/>
      <c r="AJ443" s="110"/>
    </row>
    <row r="444" spans="10:36" s="46" customFormat="1" ht="12.75">
      <c r="J444" s="56"/>
      <c r="M444" s="56"/>
      <c r="N444" s="56"/>
      <c r="O444" s="111"/>
      <c r="P444" s="56"/>
      <c r="Q444" s="47"/>
      <c r="R444" s="56"/>
      <c r="S444" s="112"/>
      <c r="T444" s="56"/>
      <c r="U444" s="56"/>
      <c r="V444" s="112"/>
      <c r="Z444" s="56"/>
      <c r="AA444" s="56"/>
      <c r="AD444" s="56"/>
      <c r="AE444" s="113"/>
      <c r="AJ444" s="110"/>
    </row>
    <row r="445" spans="10:36" s="46" customFormat="1" ht="12.75">
      <c r="J445" s="56"/>
      <c r="M445" s="56"/>
      <c r="N445" s="56"/>
      <c r="O445" s="111"/>
      <c r="P445" s="56"/>
      <c r="Q445" s="47"/>
      <c r="R445" s="56"/>
      <c r="S445" s="112"/>
      <c r="T445" s="56"/>
      <c r="U445" s="56"/>
      <c r="V445" s="112"/>
      <c r="Z445" s="56"/>
      <c r="AA445" s="56"/>
      <c r="AD445" s="56"/>
      <c r="AE445" s="113"/>
      <c r="AJ445" s="110"/>
    </row>
    <row r="446" spans="10:36" s="46" customFormat="1" ht="12.75">
      <c r="J446" s="56"/>
      <c r="M446" s="56"/>
      <c r="N446" s="56"/>
      <c r="O446" s="111"/>
      <c r="P446" s="56"/>
      <c r="Q446" s="47"/>
      <c r="R446" s="56"/>
      <c r="S446" s="112"/>
      <c r="T446" s="56"/>
      <c r="U446" s="56"/>
      <c r="V446" s="112"/>
      <c r="Z446" s="56"/>
      <c r="AA446" s="56"/>
      <c r="AD446" s="56"/>
      <c r="AE446" s="113"/>
      <c r="AJ446" s="110"/>
    </row>
    <row r="447" spans="10:36" s="46" customFormat="1" ht="12.75">
      <c r="J447" s="56"/>
      <c r="M447" s="56"/>
      <c r="N447" s="56"/>
      <c r="O447" s="111"/>
      <c r="P447" s="56"/>
      <c r="Q447" s="47"/>
      <c r="R447" s="56"/>
      <c r="S447" s="112"/>
      <c r="T447" s="56"/>
      <c r="U447" s="56"/>
      <c r="V447" s="112"/>
      <c r="Z447" s="56"/>
      <c r="AA447" s="56"/>
      <c r="AD447" s="56"/>
      <c r="AE447" s="113"/>
      <c r="AJ447" s="110"/>
    </row>
    <row r="448" spans="10:36" s="46" customFormat="1" ht="12.75">
      <c r="J448" s="56"/>
      <c r="M448" s="56"/>
      <c r="N448" s="56"/>
      <c r="O448" s="111"/>
      <c r="P448" s="56"/>
      <c r="Q448" s="47"/>
      <c r="R448" s="56"/>
      <c r="S448" s="112"/>
      <c r="T448" s="56"/>
      <c r="U448" s="56"/>
      <c r="V448" s="112"/>
      <c r="Z448" s="56"/>
      <c r="AA448" s="56"/>
      <c r="AD448" s="56"/>
      <c r="AE448" s="113"/>
      <c r="AJ448" s="110"/>
    </row>
    <row r="449" spans="10:36" s="46" customFormat="1" ht="12.75">
      <c r="J449" s="56"/>
      <c r="M449" s="56"/>
      <c r="N449" s="56"/>
      <c r="O449" s="111"/>
      <c r="P449" s="56"/>
      <c r="Q449" s="47"/>
      <c r="R449" s="56"/>
      <c r="S449" s="112"/>
      <c r="T449" s="56"/>
      <c r="U449" s="56"/>
      <c r="V449" s="112"/>
      <c r="Z449" s="56"/>
      <c r="AA449" s="56"/>
      <c r="AD449" s="56"/>
      <c r="AE449" s="113"/>
      <c r="AJ449" s="110"/>
    </row>
    <row r="450" spans="10:36" s="46" customFormat="1" ht="12.75">
      <c r="J450" s="56"/>
      <c r="M450" s="56"/>
      <c r="N450" s="56"/>
      <c r="O450" s="111"/>
      <c r="P450" s="56"/>
      <c r="Q450" s="47"/>
      <c r="R450" s="56"/>
      <c r="S450" s="112"/>
      <c r="T450" s="56"/>
      <c r="U450" s="56"/>
      <c r="V450" s="112"/>
      <c r="Z450" s="56"/>
      <c r="AA450" s="56"/>
      <c r="AD450" s="56"/>
      <c r="AE450" s="113"/>
      <c r="AJ450" s="110"/>
    </row>
    <row r="451" spans="10:36" s="46" customFormat="1" ht="12.75">
      <c r="J451" s="56"/>
      <c r="M451" s="56"/>
      <c r="N451" s="56"/>
      <c r="O451" s="111"/>
      <c r="P451" s="56"/>
      <c r="Q451" s="47"/>
      <c r="R451" s="56"/>
      <c r="S451" s="112"/>
      <c r="T451" s="56"/>
      <c r="U451" s="56"/>
      <c r="V451" s="112"/>
      <c r="Z451" s="56"/>
      <c r="AA451" s="56"/>
      <c r="AD451" s="56"/>
      <c r="AE451" s="113"/>
      <c r="AJ451" s="110"/>
    </row>
    <row r="452" spans="10:36" s="46" customFormat="1" ht="12.75">
      <c r="J452" s="56"/>
      <c r="M452" s="56"/>
      <c r="N452" s="56"/>
      <c r="O452" s="111"/>
      <c r="P452" s="56"/>
      <c r="Q452" s="47"/>
      <c r="R452" s="56"/>
      <c r="S452" s="112"/>
      <c r="T452" s="56"/>
      <c r="U452" s="56"/>
      <c r="V452" s="112"/>
      <c r="Z452" s="56"/>
      <c r="AA452" s="56"/>
      <c r="AD452" s="56"/>
      <c r="AE452" s="113"/>
      <c r="AJ452" s="110"/>
    </row>
    <row r="453" spans="10:36" s="46" customFormat="1" ht="12.75">
      <c r="J453" s="56"/>
      <c r="M453" s="56"/>
      <c r="N453" s="56"/>
      <c r="O453" s="111"/>
      <c r="P453" s="56"/>
      <c r="Q453" s="47"/>
      <c r="R453" s="56"/>
      <c r="S453" s="112"/>
      <c r="T453" s="56"/>
      <c r="U453" s="56"/>
      <c r="V453" s="112"/>
      <c r="Z453" s="56"/>
      <c r="AA453" s="56"/>
      <c r="AD453" s="56"/>
      <c r="AE453" s="113"/>
      <c r="AJ453" s="110"/>
    </row>
    <row r="454" spans="10:36" s="46" customFormat="1" ht="12.75">
      <c r="J454" s="56"/>
      <c r="M454" s="56"/>
      <c r="N454" s="56"/>
      <c r="O454" s="111"/>
      <c r="P454" s="56"/>
      <c r="Q454" s="47"/>
      <c r="R454" s="56"/>
      <c r="S454" s="112"/>
      <c r="T454" s="56"/>
      <c r="U454" s="56"/>
      <c r="V454" s="112"/>
      <c r="Z454" s="56"/>
      <c r="AA454" s="56"/>
      <c r="AD454" s="56"/>
      <c r="AE454" s="113"/>
      <c r="AJ454" s="110"/>
    </row>
    <row r="455" spans="10:36" s="46" customFormat="1" ht="12.75">
      <c r="J455" s="56"/>
      <c r="M455" s="56"/>
      <c r="N455" s="56"/>
      <c r="O455" s="111"/>
      <c r="P455" s="56"/>
      <c r="Q455" s="47"/>
      <c r="R455" s="56"/>
      <c r="S455" s="112"/>
      <c r="T455" s="56"/>
      <c r="U455" s="56"/>
      <c r="V455" s="112"/>
      <c r="Z455" s="56"/>
      <c r="AA455" s="56"/>
      <c r="AD455" s="56"/>
      <c r="AE455" s="113"/>
      <c r="AJ455" s="110"/>
    </row>
    <row r="456" spans="10:36" s="46" customFormat="1" ht="12.75">
      <c r="J456" s="56"/>
      <c r="M456" s="56"/>
      <c r="N456" s="56"/>
      <c r="O456" s="111"/>
      <c r="P456" s="56"/>
      <c r="Q456" s="47"/>
      <c r="R456" s="56"/>
      <c r="S456" s="112"/>
      <c r="T456" s="56"/>
      <c r="U456" s="56"/>
      <c r="V456" s="112"/>
      <c r="Z456" s="56"/>
      <c r="AA456" s="56"/>
      <c r="AD456" s="56"/>
      <c r="AE456" s="113"/>
      <c r="AJ456" s="110"/>
    </row>
    <row r="457" spans="10:36" s="46" customFormat="1" ht="12.75">
      <c r="J457" s="56"/>
      <c r="M457" s="56"/>
      <c r="N457" s="56"/>
      <c r="O457" s="111"/>
      <c r="P457" s="56"/>
      <c r="Q457" s="47"/>
      <c r="R457" s="56"/>
      <c r="S457" s="112"/>
      <c r="T457" s="56"/>
      <c r="U457" s="56"/>
      <c r="V457" s="112"/>
      <c r="Z457" s="56"/>
      <c r="AA457" s="56"/>
      <c r="AD457" s="56"/>
      <c r="AE457" s="113"/>
      <c r="AJ457" s="110"/>
    </row>
    <row r="458" spans="10:36" s="46" customFormat="1" ht="12.75">
      <c r="J458" s="56"/>
      <c r="M458" s="56"/>
      <c r="N458" s="56"/>
      <c r="O458" s="111"/>
      <c r="P458" s="56"/>
      <c r="Q458" s="47"/>
      <c r="R458" s="56"/>
      <c r="S458" s="112"/>
      <c r="T458" s="56"/>
      <c r="U458" s="56"/>
      <c r="V458" s="112"/>
      <c r="Z458" s="56"/>
      <c r="AA458" s="56"/>
      <c r="AD458" s="56"/>
      <c r="AE458" s="113"/>
      <c r="AJ458" s="110"/>
    </row>
    <row r="459" spans="10:36" s="46" customFormat="1" ht="12.75">
      <c r="J459" s="56"/>
      <c r="M459" s="56"/>
      <c r="N459" s="56"/>
      <c r="O459" s="111"/>
      <c r="P459" s="56"/>
      <c r="Q459" s="47"/>
      <c r="R459" s="56"/>
      <c r="S459" s="112"/>
      <c r="T459" s="56"/>
      <c r="U459" s="56"/>
      <c r="V459" s="112"/>
      <c r="Z459" s="56"/>
      <c r="AA459" s="56"/>
      <c r="AD459" s="56"/>
      <c r="AE459" s="113"/>
      <c r="AJ459" s="110"/>
    </row>
    <row r="460" spans="10:36" s="46" customFormat="1" ht="12.75">
      <c r="J460" s="56"/>
      <c r="M460" s="56"/>
      <c r="N460" s="56"/>
      <c r="O460" s="111"/>
      <c r="P460" s="56"/>
      <c r="Q460" s="47"/>
      <c r="R460" s="56"/>
      <c r="S460" s="112"/>
      <c r="T460" s="56"/>
      <c r="U460" s="56"/>
      <c r="V460" s="112"/>
      <c r="Z460" s="56"/>
      <c r="AA460" s="56"/>
      <c r="AD460" s="56"/>
      <c r="AE460" s="113"/>
      <c r="AJ460" s="110"/>
    </row>
    <row r="461" spans="10:36" s="46" customFormat="1" ht="12.75">
      <c r="J461" s="56"/>
      <c r="M461" s="56"/>
      <c r="N461" s="56"/>
      <c r="O461" s="111"/>
      <c r="P461" s="56"/>
      <c r="Q461" s="47"/>
      <c r="R461" s="56"/>
      <c r="S461" s="112"/>
      <c r="T461" s="56"/>
      <c r="U461" s="56"/>
      <c r="V461" s="112"/>
      <c r="Z461" s="56"/>
      <c r="AA461" s="56"/>
      <c r="AD461" s="56"/>
      <c r="AE461" s="113"/>
      <c r="AJ461" s="110"/>
    </row>
    <row r="462" spans="10:36" s="46" customFormat="1" ht="12.75">
      <c r="J462" s="56"/>
      <c r="M462" s="56"/>
      <c r="N462" s="56"/>
      <c r="O462" s="111"/>
      <c r="P462" s="56"/>
      <c r="Q462" s="47"/>
      <c r="R462" s="56"/>
      <c r="S462" s="112"/>
      <c r="T462" s="56"/>
      <c r="U462" s="56"/>
      <c r="V462" s="112"/>
      <c r="Z462" s="56"/>
      <c r="AA462" s="56"/>
      <c r="AD462" s="56"/>
      <c r="AE462" s="113"/>
      <c r="AJ462" s="110"/>
    </row>
    <row r="463" spans="10:36" s="46" customFormat="1" ht="12.75">
      <c r="J463" s="56"/>
      <c r="M463" s="56"/>
      <c r="N463" s="56"/>
      <c r="O463" s="111"/>
      <c r="P463" s="56"/>
      <c r="Q463" s="47"/>
      <c r="R463" s="56"/>
      <c r="S463" s="112"/>
      <c r="T463" s="56"/>
      <c r="U463" s="56"/>
      <c r="V463" s="112"/>
      <c r="Z463" s="56"/>
      <c r="AA463" s="56"/>
      <c r="AD463" s="56"/>
      <c r="AE463" s="113"/>
      <c r="AJ463" s="110"/>
    </row>
    <row r="464" spans="10:36" s="46" customFormat="1" ht="12.75">
      <c r="J464" s="56"/>
      <c r="M464" s="56"/>
      <c r="N464" s="56"/>
      <c r="O464" s="111"/>
      <c r="P464" s="56"/>
      <c r="Q464" s="47"/>
      <c r="R464" s="56"/>
      <c r="S464" s="112"/>
      <c r="T464" s="56"/>
      <c r="U464" s="56"/>
      <c r="V464" s="112"/>
      <c r="Z464" s="56"/>
      <c r="AA464" s="56"/>
      <c r="AD464" s="56"/>
      <c r="AE464" s="113"/>
      <c r="AJ464" s="110"/>
    </row>
    <row r="465" spans="10:36" s="46" customFormat="1" ht="12.75">
      <c r="J465" s="56"/>
      <c r="M465" s="56"/>
      <c r="N465" s="56"/>
      <c r="O465" s="111"/>
      <c r="P465" s="56"/>
      <c r="Q465" s="47"/>
      <c r="R465" s="56"/>
      <c r="S465" s="112"/>
      <c r="T465" s="56"/>
      <c r="U465" s="56"/>
      <c r="V465" s="112"/>
      <c r="Z465" s="56"/>
      <c r="AA465" s="56"/>
      <c r="AD465" s="56"/>
      <c r="AE465" s="113"/>
      <c r="AJ465" s="110"/>
    </row>
    <row r="466" spans="10:36" s="46" customFormat="1" ht="12.75">
      <c r="J466" s="56"/>
      <c r="M466" s="56"/>
      <c r="N466" s="56"/>
      <c r="O466" s="111"/>
      <c r="P466" s="56"/>
      <c r="Q466" s="47"/>
      <c r="R466" s="56"/>
      <c r="S466" s="112"/>
      <c r="T466" s="56"/>
      <c r="U466" s="56"/>
      <c r="V466" s="112"/>
      <c r="Z466" s="56"/>
      <c r="AA466" s="56"/>
      <c r="AD466" s="56"/>
      <c r="AE466" s="113"/>
      <c r="AJ466" s="110"/>
    </row>
    <row r="467" spans="10:36" s="46" customFormat="1" ht="12.75">
      <c r="J467" s="56"/>
      <c r="M467" s="56"/>
      <c r="N467" s="56"/>
      <c r="O467" s="111"/>
      <c r="P467" s="56"/>
      <c r="Q467" s="47"/>
      <c r="R467" s="56"/>
      <c r="S467" s="112"/>
      <c r="T467" s="56"/>
      <c r="U467" s="56"/>
      <c r="V467" s="112"/>
      <c r="Z467" s="56"/>
      <c r="AA467" s="56"/>
      <c r="AD467" s="56"/>
      <c r="AE467" s="113"/>
      <c r="AJ467" s="110"/>
    </row>
    <row r="468" spans="10:36" s="46" customFormat="1" ht="12.75">
      <c r="J468" s="56"/>
      <c r="M468" s="56"/>
      <c r="N468" s="56"/>
      <c r="O468" s="111"/>
      <c r="P468" s="56"/>
      <c r="Q468" s="47"/>
      <c r="R468" s="56"/>
      <c r="S468" s="112"/>
      <c r="T468" s="56"/>
      <c r="U468" s="56"/>
      <c r="V468" s="112"/>
      <c r="Z468" s="56"/>
      <c r="AA468" s="56"/>
      <c r="AD468" s="56"/>
      <c r="AE468" s="113"/>
      <c r="AJ468" s="110"/>
    </row>
    <row r="469" spans="10:36" s="46" customFormat="1" ht="12.75">
      <c r="J469" s="56"/>
      <c r="M469" s="56"/>
      <c r="N469" s="56"/>
      <c r="O469" s="111"/>
      <c r="P469" s="56"/>
      <c r="Q469" s="47"/>
      <c r="R469" s="56"/>
      <c r="S469" s="112"/>
      <c r="T469" s="56"/>
      <c r="U469" s="56"/>
      <c r="V469" s="112"/>
      <c r="Z469" s="56"/>
      <c r="AA469" s="56"/>
      <c r="AD469" s="56"/>
      <c r="AE469" s="113"/>
      <c r="AJ469" s="110"/>
    </row>
    <row r="470" spans="10:36" s="46" customFormat="1" ht="12.75">
      <c r="J470" s="56"/>
      <c r="M470" s="56"/>
      <c r="N470" s="56"/>
      <c r="O470" s="111"/>
      <c r="P470" s="56"/>
      <c r="Q470" s="47"/>
      <c r="R470" s="56"/>
      <c r="S470" s="112"/>
      <c r="T470" s="56"/>
      <c r="U470" s="56"/>
      <c r="V470" s="112"/>
      <c r="Z470" s="56"/>
      <c r="AA470" s="56"/>
      <c r="AD470" s="56"/>
      <c r="AE470" s="113"/>
      <c r="AJ470" s="110"/>
    </row>
    <row r="471" spans="10:36" s="46" customFormat="1" ht="12.75">
      <c r="J471" s="56"/>
      <c r="M471" s="56"/>
      <c r="N471" s="56"/>
      <c r="O471" s="111"/>
      <c r="P471" s="56"/>
      <c r="Q471" s="47"/>
      <c r="R471" s="56"/>
      <c r="S471" s="112"/>
      <c r="T471" s="56"/>
      <c r="U471" s="56"/>
      <c r="V471" s="112"/>
      <c r="Z471" s="56"/>
      <c r="AA471" s="56"/>
      <c r="AD471" s="56"/>
      <c r="AE471" s="113"/>
      <c r="AJ471" s="110"/>
    </row>
    <row r="472" spans="10:36" s="46" customFormat="1" ht="12.75">
      <c r="J472" s="56"/>
      <c r="M472" s="56"/>
      <c r="N472" s="56"/>
      <c r="O472" s="111"/>
      <c r="P472" s="56"/>
      <c r="Q472" s="47"/>
      <c r="R472" s="56"/>
      <c r="S472" s="112"/>
      <c r="T472" s="56"/>
      <c r="U472" s="56"/>
      <c r="V472" s="112"/>
      <c r="Z472" s="56"/>
      <c r="AA472" s="56"/>
      <c r="AD472" s="56"/>
      <c r="AE472" s="113"/>
      <c r="AJ472" s="110"/>
    </row>
    <row r="473" spans="10:36" s="46" customFormat="1" ht="12.75">
      <c r="J473" s="56"/>
      <c r="M473" s="56"/>
      <c r="N473" s="56"/>
      <c r="O473" s="111"/>
      <c r="P473" s="56"/>
      <c r="Q473" s="47"/>
      <c r="R473" s="56"/>
      <c r="S473" s="112"/>
      <c r="T473" s="56"/>
      <c r="U473" s="56"/>
      <c r="V473" s="112"/>
      <c r="Z473" s="56"/>
      <c r="AA473" s="56"/>
      <c r="AD473" s="56"/>
      <c r="AE473" s="113"/>
      <c r="AJ473" s="110"/>
    </row>
    <row r="474" spans="10:36" s="46" customFormat="1" ht="12.75">
      <c r="J474" s="56"/>
      <c r="M474" s="56"/>
      <c r="N474" s="56"/>
      <c r="O474" s="111"/>
      <c r="P474" s="56"/>
      <c r="Q474" s="47"/>
      <c r="R474" s="56"/>
      <c r="S474" s="112"/>
      <c r="T474" s="56"/>
      <c r="U474" s="56"/>
      <c r="V474" s="112"/>
      <c r="Z474" s="56"/>
      <c r="AA474" s="56"/>
      <c r="AD474" s="56"/>
      <c r="AE474" s="113"/>
      <c r="AJ474" s="110"/>
    </row>
    <row r="475" spans="10:36" s="46" customFormat="1" ht="12.75">
      <c r="J475" s="56"/>
      <c r="M475" s="56"/>
      <c r="N475" s="56"/>
      <c r="O475" s="111"/>
      <c r="P475" s="56"/>
      <c r="Q475" s="47"/>
      <c r="R475" s="56"/>
      <c r="S475" s="112"/>
      <c r="T475" s="56"/>
      <c r="U475" s="56"/>
      <c r="V475" s="112"/>
      <c r="Z475" s="56"/>
      <c r="AA475" s="56"/>
      <c r="AD475" s="56"/>
      <c r="AE475" s="113"/>
      <c r="AJ475" s="110"/>
    </row>
    <row r="476" spans="10:36" s="46" customFormat="1" ht="12.75">
      <c r="J476" s="56"/>
      <c r="M476" s="56"/>
      <c r="N476" s="56"/>
      <c r="O476" s="111"/>
      <c r="P476" s="56"/>
      <c r="Q476" s="47"/>
      <c r="R476" s="56"/>
      <c r="S476" s="112"/>
      <c r="T476" s="56"/>
      <c r="U476" s="56"/>
      <c r="V476" s="112"/>
      <c r="Z476" s="56"/>
      <c r="AA476" s="56"/>
      <c r="AD476" s="56"/>
      <c r="AE476" s="113"/>
      <c r="AJ476" s="110"/>
    </row>
    <row r="477" spans="10:36" s="46" customFormat="1" ht="12.75">
      <c r="J477" s="56"/>
      <c r="M477" s="56"/>
      <c r="N477" s="56"/>
      <c r="O477" s="111"/>
      <c r="P477" s="56"/>
      <c r="Q477" s="47"/>
      <c r="R477" s="56"/>
      <c r="S477" s="112"/>
      <c r="T477" s="56"/>
      <c r="U477" s="56"/>
      <c r="V477" s="112"/>
      <c r="Z477" s="56"/>
      <c r="AA477" s="56"/>
      <c r="AD477" s="56"/>
      <c r="AE477" s="113"/>
      <c r="AJ477" s="110"/>
    </row>
    <row r="478" spans="10:36" s="46" customFormat="1" ht="12.75">
      <c r="J478" s="56"/>
      <c r="M478" s="56"/>
      <c r="N478" s="56"/>
      <c r="O478" s="111"/>
      <c r="P478" s="56"/>
      <c r="Q478" s="47"/>
      <c r="R478" s="56"/>
      <c r="S478" s="112"/>
      <c r="T478" s="56"/>
      <c r="U478" s="56"/>
      <c r="V478" s="112"/>
      <c r="Z478" s="56"/>
      <c r="AA478" s="56"/>
      <c r="AD478" s="56"/>
      <c r="AE478" s="113"/>
      <c r="AJ478" s="110"/>
    </row>
    <row r="479" spans="10:36" s="46" customFormat="1" ht="12.75">
      <c r="J479" s="56"/>
      <c r="M479" s="56"/>
      <c r="N479" s="56"/>
      <c r="O479" s="111"/>
      <c r="P479" s="56"/>
      <c r="Q479" s="47"/>
      <c r="R479" s="56"/>
      <c r="S479" s="112"/>
      <c r="T479" s="56"/>
      <c r="U479" s="56"/>
      <c r="V479" s="112"/>
      <c r="Z479" s="56"/>
      <c r="AA479" s="56"/>
      <c r="AD479" s="56"/>
      <c r="AE479" s="113"/>
      <c r="AJ479" s="110"/>
    </row>
    <row r="480" spans="10:36" s="46" customFormat="1" ht="12.75">
      <c r="J480" s="56"/>
      <c r="M480" s="56"/>
      <c r="N480" s="56"/>
      <c r="O480" s="111"/>
      <c r="P480" s="56"/>
      <c r="Q480" s="47"/>
      <c r="R480" s="56"/>
      <c r="S480" s="112"/>
      <c r="T480" s="56"/>
      <c r="U480" s="56"/>
      <c r="V480" s="112"/>
      <c r="Z480" s="56"/>
      <c r="AA480" s="56"/>
      <c r="AD480" s="56"/>
      <c r="AE480" s="113"/>
      <c r="AJ480" s="110"/>
    </row>
    <row r="481" spans="10:36" s="46" customFormat="1" ht="12.75">
      <c r="J481" s="56"/>
      <c r="M481" s="56"/>
      <c r="N481" s="56"/>
      <c r="O481" s="111"/>
      <c r="P481" s="56"/>
      <c r="Q481" s="47"/>
      <c r="R481" s="56"/>
      <c r="S481" s="112"/>
      <c r="T481" s="56"/>
      <c r="U481" s="56"/>
      <c r="V481" s="112"/>
      <c r="Z481" s="56"/>
      <c r="AA481" s="56"/>
      <c r="AD481" s="56"/>
      <c r="AE481" s="113"/>
      <c r="AJ481" s="110"/>
    </row>
    <row r="482" spans="10:36" s="46" customFormat="1" ht="12.75">
      <c r="J482" s="56"/>
      <c r="M482" s="56"/>
      <c r="N482" s="56"/>
      <c r="O482" s="111"/>
      <c r="P482" s="56"/>
      <c r="Q482" s="47"/>
      <c r="R482" s="56"/>
      <c r="S482" s="112"/>
      <c r="T482" s="56"/>
      <c r="U482" s="56"/>
      <c r="V482" s="112"/>
      <c r="Z482" s="56"/>
      <c r="AA482" s="56"/>
      <c r="AD482" s="56"/>
      <c r="AE482" s="113"/>
      <c r="AJ482" s="110"/>
    </row>
    <row r="483" spans="10:36" s="46" customFormat="1" ht="12.75">
      <c r="J483" s="56"/>
      <c r="M483" s="56"/>
      <c r="N483" s="56"/>
      <c r="O483" s="111"/>
      <c r="P483" s="56"/>
      <c r="Q483" s="47"/>
      <c r="R483" s="56"/>
      <c r="S483" s="112"/>
      <c r="T483" s="56"/>
      <c r="U483" s="56"/>
      <c r="V483" s="112"/>
      <c r="Z483" s="56"/>
      <c r="AA483" s="56"/>
      <c r="AD483" s="56"/>
      <c r="AE483" s="113"/>
      <c r="AJ483" s="110"/>
    </row>
    <row r="484" spans="10:36" s="46" customFormat="1" ht="12.75">
      <c r="J484" s="56"/>
      <c r="M484" s="56"/>
      <c r="N484" s="56"/>
      <c r="O484" s="111"/>
      <c r="P484" s="56"/>
      <c r="Q484" s="47"/>
      <c r="R484" s="56"/>
      <c r="S484" s="112"/>
      <c r="T484" s="56"/>
      <c r="U484" s="56"/>
      <c r="V484" s="112"/>
      <c r="Z484" s="56"/>
      <c r="AA484" s="56"/>
      <c r="AD484" s="56"/>
      <c r="AE484" s="113"/>
      <c r="AJ484" s="110"/>
    </row>
    <row r="485" spans="10:36" s="46" customFormat="1" ht="12.75">
      <c r="J485" s="56"/>
      <c r="M485" s="56"/>
      <c r="N485" s="56"/>
      <c r="O485" s="111"/>
      <c r="P485" s="56"/>
      <c r="Q485" s="47"/>
      <c r="R485" s="56"/>
      <c r="S485" s="112"/>
      <c r="T485" s="56"/>
      <c r="U485" s="56"/>
      <c r="V485" s="112"/>
      <c r="Z485" s="56"/>
      <c r="AA485" s="56"/>
      <c r="AD485" s="56"/>
      <c r="AE485" s="113"/>
      <c r="AJ485" s="110"/>
    </row>
    <row r="486" spans="10:36" s="46" customFormat="1" ht="12.75">
      <c r="J486" s="56"/>
      <c r="M486" s="56"/>
      <c r="N486" s="56"/>
      <c r="O486" s="111"/>
      <c r="P486" s="56"/>
      <c r="Q486" s="47"/>
      <c r="R486" s="56"/>
      <c r="S486" s="112"/>
      <c r="T486" s="56"/>
      <c r="U486" s="56"/>
      <c r="V486" s="112"/>
      <c r="Z486" s="56"/>
      <c r="AA486" s="56"/>
      <c r="AD486" s="56"/>
      <c r="AE486" s="113"/>
      <c r="AJ486" s="110"/>
    </row>
    <row r="487" spans="10:36" s="46" customFormat="1" ht="12.75">
      <c r="J487" s="56"/>
      <c r="M487" s="56"/>
      <c r="N487" s="56"/>
      <c r="O487" s="111"/>
      <c r="P487" s="56"/>
      <c r="Q487" s="47"/>
      <c r="R487" s="56"/>
      <c r="S487" s="112"/>
      <c r="T487" s="56"/>
      <c r="U487" s="56"/>
      <c r="V487" s="112"/>
      <c r="Z487" s="56"/>
      <c r="AA487" s="56"/>
      <c r="AD487" s="56"/>
      <c r="AE487" s="113"/>
      <c r="AJ487" s="110"/>
    </row>
    <row r="488" spans="10:36" s="46" customFormat="1" ht="12.75">
      <c r="J488" s="56"/>
      <c r="M488" s="56"/>
      <c r="N488" s="56"/>
      <c r="O488" s="111"/>
      <c r="P488" s="56"/>
      <c r="Q488" s="47"/>
      <c r="R488" s="56"/>
      <c r="S488" s="112"/>
      <c r="T488" s="56"/>
      <c r="U488" s="56"/>
      <c r="V488" s="112"/>
      <c r="Z488" s="56"/>
      <c r="AA488" s="56"/>
      <c r="AD488" s="56"/>
      <c r="AE488" s="113"/>
      <c r="AJ488" s="110"/>
    </row>
    <row r="489" spans="10:36" s="46" customFormat="1" ht="12.75">
      <c r="J489" s="56"/>
      <c r="M489" s="56"/>
      <c r="N489" s="56"/>
      <c r="O489" s="111"/>
      <c r="P489" s="56"/>
      <c r="Q489" s="47"/>
      <c r="R489" s="56"/>
      <c r="S489" s="112"/>
      <c r="T489" s="56"/>
      <c r="U489" s="56"/>
      <c r="V489" s="112"/>
      <c r="Z489" s="56"/>
      <c r="AA489" s="56"/>
      <c r="AD489" s="56"/>
      <c r="AE489" s="113"/>
      <c r="AJ489" s="110"/>
    </row>
    <row r="490" spans="10:36" s="46" customFormat="1" ht="12.75">
      <c r="J490" s="56"/>
      <c r="M490" s="56"/>
      <c r="N490" s="56"/>
      <c r="O490" s="111"/>
      <c r="P490" s="56"/>
      <c r="Q490" s="47"/>
      <c r="R490" s="56"/>
      <c r="S490" s="112"/>
      <c r="T490" s="56"/>
      <c r="U490" s="56"/>
      <c r="V490" s="112"/>
      <c r="Z490" s="56"/>
      <c r="AA490" s="56"/>
      <c r="AD490" s="56"/>
      <c r="AE490" s="113"/>
      <c r="AJ490" s="110"/>
    </row>
    <row r="491" spans="10:36" s="46" customFormat="1" ht="12.75">
      <c r="J491" s="56"/>
      <c r="M491" s="56"/>
      <c r="N491" s="56"/>
      <c r="O491" s="111"/>
      <c r="P491" s="56"/>
      <c r="Q491" s="47"/>
      <c r="R491" s="56"/>
      <c r="S491" s="112"/>
      <c r="T491" s="56"/>
      <c r="U491" s="56"/>
      <c r="V491" s="112"/>
      <c r="Z491" s="56"/>
      <c r="AA491" s="56"/>
      <c r="AD491" s="56"/>
      <c r="AE491" s="113"/>
      <c r="AJ491" s="110"/>
    </row>
    <row r="492" spans="10:36" s="46" customFormat="1" ht="12.75">
      <c r="J492" s="56"/>
      <c r="M492" s="56"/>
      <c r="N492" s="56"/>
      <c r="O492" s="111"/>
      <c r="P492" s="56"/>
      <c r="Q492" s="47"/>
      <c r="R492" s="56"/>
      <c r="S492" s="112"/>
      <c r="T492" s="56"/>
      <c r="U492" s="56"/>
      <c r="V492" s="112"/>
      <c r="Z492" s="56"/>
      <c r="AA492" s="56"/>
      <c r="AD492" s="56"/>
      <c r="AE492" s="113"/>
      <c r="AJ492" s="110"/>
    </row>
    <row r="493" spans="10:36" s="46" customFormat="1" ht="12.75">
      <c r="J493" s="56"/>
      <c r="M493" s="56"/>
      <c r="N493" s="56"/>
      <c r="O493" s="111"/>
      <c r="P493" s="56"/>
      <c r="Q493" s="47"/>
      <c r="R493" s="56"/>
      <c r="S493" s="112"/>
      <c r="T493" s="56"/>
      <c r="U493" s="56"/>
      <c r="V493" s="112"/>
      <c r="Z493" s="56"/>
      <c r="AA493" s="56"/>
      <c r="AD493" s="56"/>
      <c r="AE493" s="113"/>
      <c r="AJ493" s="110"/>
    </row>
    <row r="494" spans="10:36" s="46" customFormat="1" ht="12.75">
      <c r="J494" s="56"/>
      <c r="M494" s="56"/>
      <c r="N494" s="56"/>
      <c r="O494" s="111"/>
      <c r="P494" s="56"/>
      <c r="Q494" s="47"/>
      <c r="R494" s="56"/>
      <c r="S494" s="112"/>
      <c r="T494" s="56"/>
      <c r="U494" s="56"/>
      <c r="V494" s="112"/>
      <c r="Z494" s="56"/>
      <c r="AA494" s="56"/>
      <c r="AD494" s="56"/>
      <c r="AE494" s="113"/>
      <c r="AJ494" s="110"/>
    </row>
    <row r="495" spans="10:36" s="46" customFormat="1" ht="12.75">
      <c r="J495" s="56"/>
      <c r="M495" s="56"/>
      <c r="N495" s="56"/>
      <c r="O495" s="111"/>
      <c r="P495" s="56"/>
      <c r="Q495" s="47"/>
      <c r="R495" s="56"/>
      <c r="S495" s="112"/>
      <c r="T495" s="56"/>
      <c r="U495" s="56"/>
      <c r="V495" s="112"/>
      <c r="Z495" s="56"/>
      <c r="AA495" s="56"/>
      <c r="AD495" s="56"/>
      <c r="AE495" s="113"/>
      <c r="AJ495" s="110"/>
    </row>
    <row r="496" spans="10:36" s="46" customFormat="1" ht="12.75">
      <c r="J496" s="56"/>
      <c r="M496" s="56"/>
      <c r="N496" s="56"/>
      <c r="O496" s="111"/>
      <c r="P496" s="56"/>
      <c r="Q496" s="47"/>
      <c r="R496" s="56"/>
      <c r="S496" s="112"/>
      <c r="T496" s="56"/>
      <c r="U496" s="56"/>
      <c r="V496" s="112"/>
      <c r="Z496" s="56"/>
      <c r="AA496" s="56"/>
      <c r="AD496" s="56"/>
      <c r="AE496" s="113"/>
      <c r="AJ496" s="110"/>
    </row>
    <row r="497" spans="10:36" s="46" customFormat="1" ht="12.75">
      <c r="J497" s="56"/>
      <c r="M497" s="56"/>
      <c r="N497" s="56"/>
      <c r="O497" s="111"/>
      <c r="P497" s="56"/>
      <c r="Q497" s="47"/>
      <c r="R497" s="56"/>
      <c r="S497" s="112"/>
      <c r="T497" s="56"/>
      <c r="U497" s="56"/>
      <c r="V497" s="112"/>
      <c r="Z497" s="56"/>
      <c r="AA497" s="56"/>
      <c r="AD497" s="56"/>
      <c r="AE497" s="113"/>
      <c r="AJ497" s="110"/>
    </row>
    <row r="498" spans="10:36" s="46" customFormat="1" ht="12.75">
      <c r="J498" s="56"/>
      <c r="M498" s="56"/>
      <c r="N498" s="56"/>
      <c r="O498" s="111"/>
      <c r="P498" s="56"/>
      <c r="Q498" s="47"/>
      <c r="R498" s="56"/>
      <c r="S498" s="112"/>
      <c r="T498" s="56"/>
      <c r="U498" s="56"/>
      <c r="V498" s="112"/>
      <c r="Z498" s="56"/>
      <c r="AA498" s="56"/>
      <c r="AD498" s="56"/>
      <c r="AE498" s="113"/>
      <c r="AJ498" s="110"/>
    </row>
    <row r="499" spans="10:36" s="46" customFormat="1" ht="12.75">
      <c r="J499" s="56"/>
      <c r="M499" s="56"/>
      <c r="N499" s="56"/>
      <c r="O499" s="111"/>
      <c r="P499" s="56"/>
      <c r="Q499" s="47"/>
      <c r="R499" s="56"/>
      <c r="S499" s="112"/>
      <c r="T499" s="56"/>
      <c r="U499" s="56"/>
      <c r="V499" s="112"/>
      <c r="Z499" s="56"/>
      <c r="AA499" s="56"/>
      <c r="AD499" s="56"/>
      <c r="AE499" s="113"/>
      <c r="AJ499" s="110"/>
    </row>
    <row r="500" spans="10:36" s="46" customFormat="1" ht="12.75">
      <c r="J500" s="56"/>
      <c r="M500" s="56"/>
      <c r="N500" s="56"/>
      <c r="O500" s="111"/>
      <c r="P500" s="56"/>
      <c r="Q500" s="47"/>
      <c r="R500" s="56"/>
      <c r="S500" s="112"/>
      <c r="T500" s="56"/>
      <c r="U500" s="56"/>
      <c r="V500" s="112"/>
      <c r="Z500" s="56"/>
      <c r="AA500" s="56"/>
      <c r="AD500" s="56"/>
      <c r="AE500" s="113"/>
      <c r="AJ500" s="110"/>
    </row>
    <row r="501" spans="10:36" s="46" customFormat="1" ht="12.75">
      <c r="J501" s="56"/>
      <c r="M501" s="56"/>
      <c r="N501" s="56"/>
      <c r="O501" s="111"/>
      <c r="P501" s="56"/>
      <c r="Q501" s="47"/>
      <c r="R501" s="56"/>
      <c r="S501" s="112"/>
      <c r="T501" s="56"/>
      <c r="U501" s="56"/>
      <c r="V501" s="112"/>
      <c r="Z501" s="56"/>
      <c r="AA501" s="56"/>
      <c r="AD501" s="56"/>
      <c r="AE501" s="113"/>
      <c r="AJ501" s="110"/>
    </row>
    <row r="502" spans="10:36" s="46" customFormat="1" ht="12.75">
      <c r="J502" s="56"/>
      <c r="M502" s="56"/>
      <c r="N502" s="56"/>
      <c r="O502" s="111"/>
      <c r="P502" s="56"/>
      <c r="Q502" s="47"/>
      <c r="R502" s="56"/>
      <c r="S502" s="112"/>
      <c r="T502" s="56"/>
      <c r="U502" s="56"/>
      <c r="V502" s="112"/>
      <c r="Z502" s="56"/>
      <c r="AA502" s="56"/>
      <c r="AD502" s="56"/>
      <c r="AE502" s="113"/>
      <c r="AJ502" s="110"/>
    </row>
    <row r="503" spans="10:36" s="46" customFormat="1" ht="12.75">
      <c r="J503" s="56"/>
      <c r="M503" s="56"/>
      <c r="N503" s="56"/>
      <c r="O503" s="111"/>
      <c r="P503" s="56"/>
      <c r="Q503" s="47"/>
      <c r="R503" s="56"/>
      <c r="S503" s="112"/>
      <c r="T503" s="56"/>
      <c r="U503" s="56"/>
      <c r="V503" s="112"/>
      <c r="Z503" s="56"/>
      <c r="AA503" s="56"/>
      <c r="AD503" s="56"/>
      <c r="AE503" s="113"/>
      <c r="AJ503" s="110"/>
    </row>
    <row r="504" spans="10:36" s="46" customFormat="1" ht="12.75">
      <c r="J504" s="56"/>
      <c r="M504" s="56"/>
      <c r="N504" s="56"/>
      <c r="O504" s="111"/>
      <c r="P504" s="56"/>
      <c r="Q504" s="47"/>
      <c r="R504" s="56"/>
      <c r="S504" s="112"/>
      <c r="T504" s="56"/>
      <c r="U504" s="56"/>
      <c r="V504" s="112"/>
      <c r="Z504" s="56"/>
      <c r="AA504" s="56"/>
      <c r="AD504" s="56"/>
      <c r="AE504" s="113"/>
      <c r="AJ504" s="110"/>
    </row>
    <row r="505" spans="10:36" s="46" customFormat="1" ht="12.75">
      <c r="J505" s="56"/>
      <c r="M505" s="56"/>
      <c r="N505" s="56"/>
      <c r="O505" s="111"/>
      <c r="P505" s="56"/>
      <c r="Q505" s="47"/>
      <c r="R505" s="56"/>
      <c r="S505" s="112"/>
      <c r="T505" s="56"/>
      <c r="U505" s="56"/>
      <c r="V505" s="112"/>
      <c r="Z505" s="56"/>
      <c r="AA505" s="56"/>
      <c r="AD505" s="56"/>
      <c r="AE505" s="113"/>
      <c r="AJ505" s="110"/>
    </row>
    <row r="506" spans="10:36" s="46" customFormat="1" ht="12.75">
      <c r="J506" s="56"/>
      <c r="M506" s="56"/>
      <c r="N506" s="56"/>
      <c r="O506" s="111"/>
      <c r="P506" s="56"/>
      <c r="Q506" s="47"/>
      <c r="R506" s="56"/>
      <c r="S506" s="112"/>
      <c r="T506" s="56"/>
      <c r="U506" s="56"/>
      <c r="V506" s="112"/>
      <c r="Z506" s="56"/>
      <c r="AA506" s="56"/>
      <c r="AD506" s="56"/>
      <c r="AE506" s="113"/>
      <c r="AJ506" s="110"/>
    </row>
    <row r="507" spans="10:36" s="46" customFormat="1" ht="12.75">
      <c r="J507" s="56"/>
      <c r="M507" s="56"/>
      <c r="N507" s="56"/>
      <c r="O507" s="111"/>
      <c r="P507" s="56"/>
      <c r="Q507" s="47"/>
      <c r="R507" s="56"/>
      <c r="S507" s="112"/>
      <c r="T507" s="56"/>
      <c r="U507" s="56"/>
      <c r="V507" s="112"/>
      <c r="Z507" s="56"/>
      <c r="AA507" s="56"/>
      <c r="AD507" s="56"/>
      <c r="AE507" s="113"/>
      <c r="AJ507" s="110"/>
    </row>
    <row r="508" spans="10:36" s="46" customFormat="1" ht="12.75">
      <c r="J508" s="56"/>
      <c r="M508" s="56"/>
      <c r="N508" s="56"/>
      <c r="O508" s="111"/>
      <c r="P508" s="56"/>
      <c r="Q508" s="47"/>
      <c r="R508" s="56"/>
      <c r="S508" s="112"/>
      <c r="T508" s="56"/>
      <c r="U508" s="56"/>
      <c r="V508" s="112"/>
      <c r="Z508" s="56"/>
      <c r="AA508" s="56"/>
      <c r="AD508" s="56"/>
      <c r="AE508" s="113"/>
      <c r="AJ508" s="110"/>
    </row>
    <row r="509" spans="10:36" s="46" customFormat="1" ht="12.75">
      <c r="J509" s="56"/>
      <c r="M509" s="56"/>
      <c r="N509" s="56"/>
      <c r="O509" s="111"/>
      <c r="P509" s="56"/>
      <c r="Q509" s="47"/>
      <c r="R509" s="56"/>
      <c r="S509" s="112"/>
      <c r="T509" s="56"/>
      <c r="U509" s="56"/>
      <c r="V509" s="112"/>
      <c r="Z509" s="56"/>
      <c r="AA509" s="56"/>
      <c r="AD509" s="56"/>
      <c r="AE509" s="113"/>
      <c r="AJ509" s="110"/>
    </row>
    <row r="510" spans="10:36" s="46" customFormat="1" ht="12.75">
      <c r="J510" s="56"/>
      <c r="M510" s="56"/>
      <c r="N510" s="56"/>
      <c r="O510" s="111"/>
      <c r="P510" s="56"/>
      <c r="Q510" s="47"/>
      <c r="R510" s="56"/>
      <c r="S510" s="112"/>
      <c r="T510" s="56"/>
      <c r="U510" s="56"/>
      <c r="V510" s="112"/>
      <c r="Z510" s="56"/>
      <c r="AA510" s="56"/>
      <c r="AD510" s="56"/>
      <c r="AE510" s="113"/>
      <c r="AJ510" s="110"/>
    </row>
    <row r="511" spans="10:36" s="46" customFormat="1" ht="12.75">
      <c r="J511" s="56"/>
      <c r="M511" s="56"/>
      <c r="N511" s="56"/>
      <c r="O511" s="111"/>
      <c r="P511" s="56"/>
      <c r="Q511" s="47"/>
      <c r="R511" s="56"/>
      <c r="S511" s="112"/>
      <c r="T511" s="56"/>
      <c r="U511" s="56"/>
      <c r="V511" s="112"/>
      <c r="Z511" s="56"/>
      <c r="AA511" s="56"/>
      <c r="AD511" s="56"/>
      <c r="AE511" s="113"/>
      <c r="AJ511" s="110"/>
    </row>
    <row r="512" spans="10:36" s="46" customFormat="1" ht="12.75">
      <c r="J512" s="56"/>
      <c r="M512" s="56"/>
      <c r="N512" s="56"/>
      <c r="O512" s="111"/>
      <c r="P512" s="56"/>
      <c r="Q512" s="47"/>
      <c r="R512" s="56"/>
      <c r="S512" s="112"/>
      <c r="T512" s="56"/>
      <c r="U512" s="56"/>
      <c r="V512" s="112"/>
      <c r="Z512" s="56"/>
      <c r="AA512" s="56"/>
      <c r="AD512" s="56"/>
      <c r="AE512" s="113"/>
      <c r="AJ512" s="110"/>
    </row>
    <row r="513" spans="10:36" s="46" customFormat="1" ht="12.75">
      <c r="J513" s="56"/>
      <c r="M513" s="56"/>
      <c r="N513" s="56"/>
      <c r="O513" s="111"/>
      <c r="P513" s="56"/>
      <c r="Q513" s="47"/>
      <c r="R513" s="56"/>
      <c r="S513" s="112"/>
      <c r="T513" s="56"/>
      <c r="U513" s="56"/>
      <c r="V513" s="112"/>
      <c r="Z513" s="56"/>
      <c r="AA513" s="56"/>
      <c r="AD513" s="56"/>
      <c r="AE513" s="113"/>
      <c r="AJ513" s="110"/>
    </row>
    <row r="514" spans="10:36" s="46" customFormat="1" ht="12.75">
      <c r="J514" s="56"/>
      <c r="M514" s="56"/>
      <c r="N514" s="56"/>
      <c r="O514" s="111"/>
      <c r="P514" s="56"/>
      <c r="Q514" s="47"/>
      <c r="R514" s="56"/>
      <c r="S514" s="112"/>
      <c r="T514" s="56"/>
      <c r="U514" s="56"/>
      <c r="V514" s="112"/>
      <c r="Z514" s="56"/>
      <c r="AA514" s="56"/>
      <c r="AD514" s="56"/>
      <c r="AE514" s="113"/>
      <c r="AJ514" s="110"/>
    </row>
    <row r="515" spans="10:36" s="46" customFormat="1" ht="12.75">
      <c r="J515" s="56"/>
      <c r="M515" s="56"/>
      <c r="N515" s="56"/>
      <c r="O515" s="111"/>
      <c r="P515" s="56"/>
      <c r="Q515" s="47"/>
      <c r="R515" s="56"/>
      <c r="S515" s="112"/>
      <c r="T515" s="56"/>
      <c r="U515" s="56"/>
      <c r="V515" s="112"/>
      <c r="Z515" s="56"/>
      <c r="AA515" s="56"/>
      <c r="AD515" s="56"/>
      <c r="AE515" s="113"/>
      <c r="AJ515" s="110"/>
    </row>
    <row r="516" spans="10:36" s="46" customFormat="1" ht="12.75">
      <c r="J516" s="56"/>
      <c r="M516" s="56"/>
      <c r="N516" s="56"/>
      <c r="O516" s="111"/>
      <c r="P516" s="56"/>
      <c r="Q516" s="47"/>
      <c r="R516" s="56"/>
      <c r="S516" s="112"/>
      <c r="T516" s="56"/>
      <c r="U516" s="56"/>
      <c r="V516" s="112"/>
      <c r="Z516" s="56"/>
      <c r="AA516" s="56"/>
      <c r="AD516" s="56"/>
      <c r="AE516" s="113"/>
      <c r="AJ516" s="110"/>
    </row>
    <row r="517" spans="10:36" s="46" customFormat="1" ht="12.75">
      <c r="J517" s="56"/>
      <c r="M517" s="56"/>
      <c r="N517" s="56"/>
      <c r="O517" s="111"/>
      <c r="P517" s="56"/>
      <c r="Q517" s="47"/>
      <c r="R517" s="56"/>
      <c r="S517" s="112"/>
      <c r="T517" s="56"/>
      <c r="U517" s="56"/>
      <c r="V517" s="112"/>
      <c r="Z517" s="56"/>
      <c r="AA517" s="56"/>
      <c r="AD517" s="56"/>
      <c r="AE517" s="113"/>
      <c r="AJ517" s="110"/>
    </row>
    <row r="518" spans="10:36" s="46" customFormat="1" ht="12.75">
      <c r="J518" s="56"/>
      <c r="M518" s="56"/>
      <c r="N518" s="56"/>
      <c r="O518" s="111"/>
      <c r="P518" s="56"/>
      <c r="Q518" s="47"/>
      <c r="R518" s="56"/>
      <c r="S518" s="112"/>
      <c r="T518" s="56"/>
      <c r="U518" s="56"/>
      <c r="V518" s="112"/>
      <c r="Z518" s="56"/>
      <c r="AA518" s="56"/>
      <c r="AD518" s="56"/>
      <c r="AE518" s="113"/>
      <c r="AJ518" s="110"/>
    </row>
    <row r="519" spans="10:36" s="46" customFormat="1" ht="12.75">
      <c r="J519" s="56"/>
      <c r="M519" s="56"/>
      <c r="N519" s="56"/>
      <c r="O519" s="111"/>
      <c r="P519" s="56"/>
      <c r="Q519" s="47"/>
      <c r="R519" s="56"/>
      <c r="S519" s="112"/>
      <c r="T519" s="56"/>
      <c r="U519" s="56"/>
      <c r="V519" s="112"/>
      <c r="Z519" s="56"/>
      <c r="AA519" s="56"/>
      <c r="AD519" s="56"/>
      <c r="AE519" s="113"/>
      <c r="AJ519" s="110"/>
    </row>
    <row r="520" spans="10:36" s="46" customFormat="1" ht="12.75">
      <c r="J520" s="56"/>
      <c r="M520" s="56"/>
      <c r="N520" s="56"/>
      <c r="O520" s="111"/>
      <c r="P520" s="56"/>
      <c r="Q520" s="47"/>
      <c r="R520" s="56"/>
      <c r="S520" s="112"/>
      <c r="T520" s="56"/>
      <c r="U520" s="56"/>
      <c r="V520" s="112"/>
      <c r="Z520" s="56"/>
      <c r="AA520" s="56"/>
      <c r="AD520" s="56"/>
      <c r="AE520" s="113"/>
      <c r="AJ520" s="110"/>
    </row>
    <row r="521" spans="10:36" s="46" customFormat="1" ht="12.75">
      <c r="J521" s="56"/>
      <c r="M521" s="56"/>
      <c r="N521" s="56"/>
      <c r="O521" s="111"/>
      <c r="P521" s="56"/>
      <c r="Q521" s="47"/>
      <c r="R521" s="56"/>
      <c r="S521" s="112"/>
      <c r="T521" s="56"/>
      <c r="U521" s="56"/>
      <c r="V521" s="112"/>
      <c r="Z521" s="56"/>
      <c r="AA521" s="56"/>
      <c r="AD521" s="56"/>
      <c r="AE521" s="113"/>
      <c r="AJ521" s="110"/>
    </row>
    <row r="522" spans="10:36" s="46" customFormat="1" ht="12.75">
      <c r="J522" s="56"/>
      <c r="M522" s="56"/>
      <c r="N522" s="56"/>
      <c r="O522" s="111"/>
      <c r="P522" s="56"/>
      <c r="Q522" s="47"/>
      <c r="R522" s="56"/>
      <c r="S522" s="112"/>
      <c r="T522" s="56"/>
      <c r="U522" s="56"/>
      <c r="V522" s="112"/>
      <c r="Z522" s="56"/>
      <c r="AA522" s="56"/>
      <c r="AD522" s="56"/>
      <c r="AE522" s="113"/>
      <c r="AJ522" s="110"/>
    </row>
    <row r="523" spans="10:36" s="46" customFormat="1" ht="12.75">
      <c r="J523" s="56"/>
      <c r="M523" s="56"/>
      <c r="N523" s="56"/>
      <c r="O523" s="111"/>
      <c r="P523" s="56"/>
      <c r="Q523" s="47"/>
      <c r="R523" s="56"/>
      <c r="S523" s="112"/>
      <c r="T523" s="56"/>
      <c r="U523" s="56"/>
      <c r="V523" s="112"/>
      <c r="Z523" s="56"/>
      <c r="AA523" s="56"/>
      <c r="AD523" s="56"/>
      <c r="AE523" s="113"/>
      <c r="AJ523" s="110"/>
    </row>
    <row r="524" spans="10:36" s="46" customFormat="1" ht="12.75">
      <c r="J524" s="56"/>
      <c r="M524" s="56"/>
      <c r="N524" s="56"/>
      <c r="O524" s="111"/>
      <c r="P524" s="56"/>
      <c r="Q524" s="47"/>
      <c r="R524" s="56"/>
      <c r="S524" s="112"/>
      <c r="T524" s="56"/>
      <c r="U524" s="56"/>
      <c r="V524" s="112"/>
      <c r="Z524" s="56"/>
      <c r="AA524" s="56"/>
      <c r="AD524" s="56"/>
      <c r="AE524" s="113"/>
      <c r="AJ524" s="110"/>
    </row>
    <row r="525" spans="10:36" s="46" customFormat="1" ht="12.75">
      <c r="J525" s="56"/>
      <c r="M525" s="56"/>
      <c r="N525" s="56"/>
      <c r="O525" s="111"/>
      <c r="P525" s="56"/>
      <c r="Q525" s="47"/>
      <c r="R525" s="56"/>
      <c r="S525" s="112"/>
      <c r="T525" s="56"/>
      <c r="U525" s="56"/>
      <c r="V525" s="112"/>
      <c r="Z525" s="56"/>
      <c r="AA525" s="56"/>
      <c r="AD525" s="56"/>
      <c r="AE525" s="113"/>
      <c r="AJ525" s="110"/>
    </row>
    <row r="526" spans="10:36" s="46" customFormat="1" ht="12.75">
      <c r="J526" s="56"/>
      <c r="M526" s="56"/>
      <c r="N526" s="56"/>
      <c r="O526" s="111"/>
      <c r="P526" s="56"/>
      <c r="Q526" s="47"/>
      <c r="R526" s="56"/>
      <c r="S526" s="112"/>
      <c r="T526" s="56"/>
      <c r="U526" s="56"/>
      <c r="V526" s="112"/>
      <c r="Z526" s="56"/>
      <c r="AA526" s="56"/>
      <c r="AD526" s="56"/>
      <c r="AE526" s="113"/>
      <c r="AJ526" s="110"/>
    </row>
    <row r="527" spans="10:36" s="46" customFormat="1" ht="12.75">
      <c r="J527" s="56"/>
      <c r="M527" s="56"/>
      <c r="N527" s="56"/>
      <c r="O527" s="111"/>
      <c r="P527" s="56"/>
      <c r="Q527" s="47"/>
      <c r="R527" s="56"/>
      <c r="S527" s="112"/>
      <c r="T527" s="56"/>
      <c r="U527" s="56"/>
      <c r="V527" s="112"/>
      <c r="Z527" s="56"/>
      <c r="AA527" s="56"/>
      <c r="AD527" s="56"/>
      <c r="AE527" s="113"/>
      <c r="AJ527" s="110"/>
    </row>
    <row r="528" spans="10:36" s="46" customFormat="1" ht="12.75">
      <c r="J528" s="56"/>
      <c r="M528" s="56"/>
      <c r="N528" s="56"/>
      <c r="O528" s="111"/>
      <c r="P528" s="56"/>
      <c r="Q528" s="47"/>
      <c r="R528" s="56"/>
      <c r="S528" s="112"/>
      <c r="T528" s="56"/>
      <c r="U528" s="56"/>
      <c r="V528" s="112"/>
      <c r="Z528" s="56"/>
      <c r="AA528" s="56"/>
      <c r="AD528" s="56"/>
      <c r="AE528" s="113"/>
      <c r="AJ528" s="110"/>
    </row>
    <row r="529" spans="10:36" s="46" customFormat="1" ht="12.75">
      <c r="J529" s="56"/>
      <c r="M529" s="56"/>
      <c r="N529" s="56"/>
      <c r="O529" s="111"/>
      <c r="P529" s="56"/>
      <c r="Q529" s="47"/>
      <c r="R529" s="56"/>
      <c r="S529" s="112"/>
      <c r="T529" s="56"/>
      <c r="U529" s="56"/>
      <c r="V529" s="112"/>
      <c r="Z529" s="56"/>
      <c r="AA529" s="56"/>
      <c r="AD529" s="56"/>
      <c r="AE529" s="113"/>
      <c r="AJ529" s="110"/>
    </row>
    <row r="530" spans="10:36" s="46" customFormat="1" ht="12.75">
      <c r="J530" s="56"/>
      <c r="M530" s="56"/>
      <c r="N530" s="56"/>
      <c r="O530" s="111"/>
      <c r="P530" s="56"/>
      <c r="Q530" s="47"/>
      <c r="R530" s="56"/>
      <c r="S530" s="112"/>
      <c r="T530" s="56"/>
      <c r="U530" s="56"/>
      <c r="V530" s="112"/>
      <c r="Z530" s="56"/>
      <c r="AA530" s="56"/>
      <c r="AD530" s="56"/>
      <c r="AE530" s="113"/>
      <c r="AJ530" s="110"/>
    </row>
    <row r="531" spans="10:36" s="46" customFormat="1" ht="12.75">
      <c r="J531" s="56"/>
      <c r="M531" s="56"/>
      <c r="N531" s="56"/>
      <c r="O531" s="111"/>
      <c r="P531" s="56"/>
      <c r="Q531" s="47"/>
      <c r="R531" s="56"/>
      <c r="S531" s="112"/>
      <c r="T531" s="56"/>
      <c r="U531" s="56"/>
      <c r="V531" s="112"/>
      <c r="Z531" s="56"/>
      <c r="AA531" s="56"/>
      <c r="AD531" s="56"/>
      <c r="AE531" s="113"/>
      <c r="AJ531" s="110"/>
    </row>
    <row r="532" spans="10:36" s="46" customFormat="1" ht="12.75">
      <c r="J532" s="56"/>
      <c r="M532" s="56"/>
      <c r="N532" s="56"/>
      <c r="O532" s="111"/>
      <c r="P532" s="56"/>
      <c r="Q532" s="47"/>
      <c r="R532" s="56"/>
      <c r="S532" s="112"/>
      <c r="T532" s="56"/>
      <c r="U532" s="56"/>
      <c r="V532" s="112"/>
      <c r="Z532" s="56"/>
      <c r="AA532" s="56"/>
      <c r="AD532" s="56"/>
      <c r="AE532" s="113"/>
      <c r="AJ532" s="110"/>
    </row>
    <row r="533" spans="10:36" s="46" customFormat="1" ht="12.75">
      <c r="J533" s="56"/>
      <c r="M533" s="56"/>
      <c r="N533" s="56"/>
      <c r="O533" s="111"/>
      <c r="P533" s="56"/>
      <c r="Q533" s="47"/>
      <c r="R533" s="56"/>
      <c r="S533" s="112"/>
      <c r="T533" s="56"/>
      <c r="U533" s="56"/>
      <c r="V533" s="112"/>
      <c r="Z533" s="56"/>
      <c r="AA533" s="56"/>
      <c r="AD533" s="56"/>
      <c r="AE533" s="113"/>
      <c r="AJ533" s="110"/>
    </row>
    <row r="534" spans="10:36" s="46" customFormat="1" ht="12.75">
      <c r="J534" s="56"/>
      <c r="M534" s="56"/>
      <c r="N534" s="56"/>
      <c r="O534" s="111"/>
      <c r="P534" s="56"/>
      <c r="Q534" s="47"/>
      <c r="R534" s="56"/>
      <c r="S534" s="112"/>
      <c r="T534" s="56"/>
      <c r="U534" s="56"/>
      <c r="V534" s="112"/>
      <c r="Z534" s="56"/>
      <c r="AA534" s="56"/>
      <c r="AD534" s="56"/>
      <c r="AE534" s="113"/>
      <c r="AJ534" s="110"/>
    </row>
    <row r="535" spans="10:36" s="46" customFormat="1" ht="12.75">
      <c r="J535" s="56"/>
      <c r="M535" s="56"/>
      <c r="N535" s="56"/>
      <c r="O535" s="111"/>
      <c r="P535" s="56"/>
      <c r="Q535" s="47"/>
      <c r="R535" s="56"/>
      <c r="S535" s="112"/>
      <c r="T535" s="56"/>
      <c r="U535" s="56"/>
      <c r="V535" s="112"/>
      <c r="Z535" s="56"/>
      <c r="AA535" s="56"/>
      <c r="AD535" s="56"/>
      <c r="AE535" s="113"/>
      <c r="AJ535" s="110"/>
    </row>
    <row r="536" spans="10:36" s="46" customFormat="1" ht="12.75">
      <c r="J536" s="56"/>
      <c r="M536" s="56"/>
      <c r="N536" s="56"/>
      <c r="O536" s="111"/>
      <c r="P536" s="56"/>
      <c r="Q536" s="47"/>
      <c r="R536" s="56"/>
      <c r="S536" s="112"/>
      <c r="T536" s="56"/>
      <c r="U536" s="56"/>
      <c r="V536" s="112"/>
      <c r="Z536" s="56"/>
      <c r="AA536" s="56"/>
      <c r="AD536" s="56"/>
      <c r="AE536" s="113"/>
      <c r="AJ536" s="110"/>
    </row>
    <row r="537" spans="10:36" s="46" customFormat="1" ht="12.75">
      <c r="J537" s="56"/>
      <c r="M537" s="56"/>
      <c r="N537" s="56"/>
      <c r="O537" s="111"/>
      <c r="P537" s="56"/>
      <c r="Q537" s="47"/>
      <c r="R537" s="56"/>
      <c r="S537" s="112"/>
      <c r="T537" s="56"/>
      <c r="U537" s="56"/>
      <c r="V537" s="112"/>
      <c r="Z537" s="56"/>
      <c r="AA537" s="56"/>
      <c r="AD537" s="56"/>
      <c r="AE537" s="113"/>
      <c r="AJ537" s="110"/>
    </row>
    <row r="538" spans="10:36" s="46" customFormat="1" ht="12.75">
      <c r="J538" s="56"/>
      <c r="M538" s="56"/>
      <c r="N538" s="56"/>
      <c r="O538" s="111"/>
      <c r="P538" s="56"/>
      <c r="Q538" s="47"/>
      <c r="R538" s="56"/>
      <c r="S538" s="112"/>
      <c r="T538" s="56"/>
      <c r="U538" s="56"/>
      <c r="V538" s="112"/>
      <c r="Z538" s="56"/>
      <c r="AA538" s="56"/>
      <c r="AD538" s="56"/>
      <c r="AE538" s="113"/>
      <c r="AJ538" s="110"/>
    </row>
    <row r="539" spans="10:36" s="46" customFormat="1" ht="12.75">
      <c r="J539" s="56"/>
      <c r="M539" s="56"/>
      <c r="N539" s="56"/>
      <c r="O539" s="111"/>
      <c r="P539" s="56"/>
      <c r="Q539" s="47"/>
      <c r="R539" s="56"/>
      <c r="S539" s="112"/>
      <c r="T539" s="56"/>
      <c r="U539" s="56"/>
      <c r="V539" s="112"/>
      <c r="Z539" s="56"/>
      <c r="AA539" s="56"/>
      <c r="AD539" s="56"/>
      <c r="AE539" s="113"/>
      <c r="AJ539" s="110"/>
    </row>
    <row r="540" spans="10:36" s="46" customFormat="1" ht="12.75">
      <c r="J540" s="56"/>
      <c r="M540" s="56"/>
      <c r="N540" s="56"/>
      <c r="O540" s="111"/>
      <c r="P540" s="56"/>
      <c r="Q540" s="47"/>
      <c r="R540" s="56"/>
      <c r="S540" s="112"/>
      <c r="T540" s="56"/>
      <c r="U540" s="56"/>
      <c r="V540" s="112"/>
      <c r="Z540" s="56"/>
      <c r="AA540" s="56"/>
      <c r="AD540" s="56"/>
      <c r="AE540" s="113"/>
      <c r="AJ540" s="110"/>
    </row>
    <row r="541" spans="10:36" s="46" customFormat="1" ht="12.75">
      <c r="J541" s="56"/>
      <c r="M541" s="56"/>
      <c r="N541" s="56"/>
      <c r="O541" s="111"/>
      <c r="P541" s="56"/>
      <c r="Q541" s="47"/>
      <c r="R541" s="56"/>
      <c r="S541" s="112"/>
      <c r="T541" s="56"/>
      <c r="U541" s="56"/>
      <c r="V541" s="112"/>
      <c r="Z541" s="56"/>
      <c r="AA541" s="56"/>
      <c r="AD541" s="56"/>
      <c r="AE541" s="113"/>
      <c r="AJ541" s="110"/>
    </row>
    <row r="542" spans="10:36" s="46" customFormat="1" ht="12.75">
      <c r="J542" s="56"/>
      <c r="M542" s="56"/>
      <c r="N542" s="56"/>
      <c r="O542" s="111"/>
      <c r="P542" s="56"/>
      <c r="Q542" s="47"/>
      <c r="R542" s="56"/>
      <c r="S542" s="112"/>
      <c r="T542" s="56"/>
      <c r="U542" s="56"/>
      <c r="V542" s="112"/>
      <c r="Z542" s="56"/>
      <c r="AA542" s="56"/>
      <c r="AD542" s="56"/>
      <c r="AE542" s="113"/>
      <c r="AJ542" s="110"/>
    </row>
    <row r="543" spans="10:36" s="46" customFormat="1" ht="12.75">
      <c r="J543" s="56"/>
      <c r="M543" s="56"/>
      <c r="N543" s="56"/>
      <c r="O543" s="111"/>
      <c r="P543" s="56"/>
      <c r="Q543" s="47"/>
      <c r="R543" s="56"/>
      <c r="S543" s="112"/>
      <c r="T543" s="56"/>
      <c r="U543" s="56"/>
      <c r="V543" s="112"/>
      <c r="Z543" s="56"/>
      <c r="AA543" s="56"/>
      <c r="AD543" s="56"/>
      <c r="AE543" s="113"/>
      <c r="AJ543" s="110"/>
    </row>
    <row r="544" spans="10:36" s="46" customFormat="1" ht="12.75">
      <c r="J544" s="56"/>
      <c r="M544" s="56"/>
      <c r="N544" s="56"/>
      <c r="O544" s="111"/>
      <c r="P544" s="56"/>
      <c r="Q544" s="47"/>
      <c r="R544" s="56"/>
      <c r="S544" s="112"/>
      <c r="T544" s="56"/>
      <c r="U544" s="56"/>
      <c r="V544" s="112"/>
      <c r="Z544" s="56"/>
      <c r="AA544" s="56"/>
      <c r="AD544" s="56"/>
      <c r="AE544" s="113"/>
      <c r="AJ544" s="110"/>
    </row>
    <row r="545" spans="10:36" s="46" customFormat="1" ht="12.75">
      <c r="J545" s="56"/>
      <c r="M545" s="56"/>
      <c r="N545" s="56"/>
      <c r="O545" s="111"/>
      <c r="P545" s="56"/>
      <c r="Q545" s="47"/>
      <c r="R545" s="56"/>
      <c r="S545" s="112"/>
      <c r="T545" s="56"/>
      <c r="U545" s="56"/>
      <c r="V545" s="112"/>
      <c r="Z545" s="56"/>
      <c r="AA545" s="56"/>
      <c r="AD545" s="56"/>
      <c r="AE545" s="113"/>
      <c r="AJ545" s="110"/>
    </row>
    <row r="546" spans="10:36" s="46" customFormat="1" ht="12.75">
      <c r="J546" s="56"/>
      <c r="M546" s="56"/>
      <c r="N546" s="56"/>
      <c r="O546" s="111"/>
      <c r="P546" s="56"/>
      <c r="Q546" s="47"/>
      <c r="R546" s="56"/>
      <c r="S546" s="112"/>
      <c r="T546" s="56"/>
      <c r="U546" s="56"/>
      <c r="V546" s="112"/>
      <c r="Z546" s="56"/>
      <c r="AA546" s="56"/>
      <c r="AD546" s="56"/>
      <c r="AE546" s="113"/>
      <c r="AJ546" s="110"/>
    </row>
    <row r="547" spans="10:36" s="46" customFormat="1" ht="12.75">
      <c r="J547" s="56"/>
      <c r="M547" s="56"/>
      <c r="N547" s="56"/>
      <c r="O547" s="111"/>
      <c r="P547" s="56"/>
      <c r="Q547" s="47"/>
      <c r="R547" s="56"/>
      <c r="S547" s="112"/>
      <c r="T547" s="56"/>
      <c r="U547" s="56"/>
      <c r="V547" s="112"/>
      <c r="Z547" s="56"/>
      <c r="AA547" s="56"/>
      <c r="AD547" s="56"/>
      <c r="AE547" s="113"/>
      <c r="AJ547" s="110"/>
    </row>
    <row r="548" spans="10:36" s="46" customFormat="1" ht="12.75">
      <c r="J548" s="56"/>
      <c r="M548" s="56"/>
      <c r="N548" s="56"/>
      <c r="O548" s="111"/>
      <c r="P548" s="56"/>
      <c r="Q548" s="47"/>
      <c r="R548" s="56"/>
      <c r="S548" s="112"/>
      <c r="T548" s="56"/>
      <c r="U548" s="56"/>
      <c r="V548" s="112"/>
      <c r="Z548" s="56"/>
      <c r="AA548" s="56"/>
      <c r="AD548" s="56"/>
      <c r="AE548" s="113"/>
      <c r="AJ548" s="110"/>
    </row>
    <row r="549" spans="10:36" s="46" customFormat="1" ht="12.75">
      <c r="J549" s="56"/>
      <c r="M549" s="56"/>
      <c r="N549" s="56"/>
      <c r="O549" s="111"/>
      <c r="P549" s="56"/>
      <c r="Q549" s="47"/>
      <c r="R549" s="56"/>
      <c r="S549" s="112"/>
      <c r="T549" s="56"/>
      <c r="U549" s="56"/>
      <c r="V549" s="112"/>
      <c r="Z549" s="56"/>
      <c r="AA549" s="56"/>
      <c r="AD549" s="56"/>
      <c r="AE549" s="113"/>
      <c r="AJ549" s="110"/>
    </row>
    <row r="550" spans="10:36" s="46" customFormat="1" ht="12.75">
      <c r="J550" s="56"/>
      <c r="M550" s="56"/>
      <c r="N550" s="56"/>
      <c r="O550" s="111"/>
      <c r="P550" s="56"/>
      <c r="Q550" s="47"/>
      <c r="R550" s="56"/>
      <c r="S550" s="112"/>
      <c r="T550" s="56"/>
      <c r="U550" s="56"/>
      <c r="V550" s="112"/>
      <c r="Z550" s="56"/>
      <c r="AA550" s="56"/>
      <c r="AD550" s="56"/>
      <c r="AE550" s="113"/>
      <c r="AJ550" s="110"/>
    </row>
    <row r="551" spans="10:36" s="46" customFormat="1" ht="12.75">
      <c r="J551" s="56"/>
      <c r="M551" s="56"/>
      <c r="N551" s="56"/>
      <c r="O551" s="111"/>
      <c r="P551" s="56"/>
      <c r="Q551" s="47"/>
      <c r="R551" s="56"/>
      <c r="S551" s="112"/>
      <c r="T551" s="56"/>
      <c r="U551" s="56"/>
      <c r="V551" s="112"/>
      <c r="Z551" s="56"/>
      <c r="AA551" s="56"/>
      <c r="AD551" s="56"/>
      <c r="AE551" s="113"/>
      <c r="AJ551" s="110"/>
    </row>
    <row r="552" spans="10:36" s="46" customFormat="1" ht="12.75">
      <c r="J552" s="56"/>
      <c r="M552" s="56"/>
      <c r="N552" s="56"/>
      <c r="O552" s="111"/>
      <c r="P552" s="56"/>
      <c r="Q552" s="47"/>
      <c r="R552" s="56"/>
      <c r="S552" s="112"/>
      <c r="T552" s="56"/>
      <c r="U552" s="56"/>
      <c r="V552" s="112"/>
      <c r="Z552" s="56"/>
      <c r="AA552" s="56"/>
      <c r="AD552" s="56"/>
      <c r="AE552" s="113"/>
      <c r="AJ552" s="110"/>
    </row>
    <row r="553" spans="10:36" s="46" customFormat="1" ht="12.75">
      <c r="J553" s="56"/>
      <c r="M553" s="56"/>
      <c r="N553" s="56"/>
      <c r="O553" s="111"/>
      <c r="P553" s="56"/>
      <c r="Q553" s="47"/>
      <c r="R553" s="56"/>
      <c r="S553" s="112"/>
      <c r="T553" s="56"/>
      <c r="U553" s="56"/>
      <c r="V553" s="112"/>
      <c r="Z553" s="56"/>
      <c r="AA553" s="56"/>
      <c r="AD553" s="56"/>
      <c r="AE553" s="113"/>
      <c r="AJ553" s="110"/>
    </row>
    <row r="554" spans="10:36" s="46" customFormat="1" ht="12.75">
      <c r="J554" s="56"/>
      <c r="M554" s="56"/>
      <c r="N554" s="56"/>
      <c r="O554" s="111"/>
      <c r="P554" s="56"/>
      <c r="Q554" s="47"/>
      <c r="R554" s="56"/>
      <c r="S554" s="112"/>
      <c r="T554" s="56"/>
      <c r="U554" s="56"/>
      <c r="V554" s="112"/>
      <c r="Z554" s="56"/>
      <c r="AA554" s="56"/>
      <c r="AD554" s="56"/>
      <c r="AE554" s="113"/>
      <c r="AJ554" s="110"/>
    </row>
    <row r="555" spans="10:36" s="46" customFormat="1" ht="12.75">
      <c r="J555" s="56"/>
      <c r="M555" s="56"/>
      <c r="N555" s="56"/>
      <c r="O555" s="111"/>
      <c r="P555" s="56"/>
      <c r="Q555" s="47"/>
      <c r="R555" s="56"/>
      <c r="S555" s="112"/>
      <c r="T555" s="56"/>
      <c r="U555" s="56"/>
      <c r="V555" s="112"/>
      <c r="Z555" s="56"/>
      <c r="AA555" s="56"/>
      <c r="AD555" s="56"/>
      <c r="AE555" s="113"/>
      <c r="AJ555" s="110"/>
    </row>
    <row r="556" spans="10:36" s="46" customFormat="1" ht="12.75">
      <c r="J556" s="56"/>
      <c r="M556" s="56"/>
      <c r="N556" s="56"/>
      <c r="O556" s="111"/>
      <c r="P556" s="56"/>
      <c r="Q556" s="47"/>
      <c r="R556" s="56"/>
      <c r="S556" s="112"/>
      <c r="T556" s="56"/>
      <c r="U556" s="56"/>
      <c r="V556" s="112"/>
      <c r="Z556" s="56"/>
      <c r="AA556" s="56"/>
      <c r="AD556" s="56"/>
      <c r="AE556" s="113"/>
      <c r="AJ556" s="110"/>
    </row>
    <row r="557" spans="10:36" s="46" customFormat="1" ht="12.75">
      <c r="J557" s="56"/>
      <c r="M557" s="56"/>
      <c r="N557" s="56"/>
      <c r="O557" s="111"/>
      <c r="P557" s="56"/>
      <c r="Q557" s="47"/>
      <c r="R557" s="56"/>
      <c r="S557" s="112"/>
      <c r="T557" s="56"/>
      <c r="U557" s="56"/>
      <c r="V557" s="112"/>
      <c r="Z557" s="56"/>
      <c r="AA557" s="56"/>
      <c r="AD557" s="56"/>
      <c r="AE557" s="113"/>
      <c r="AJ557" s="110"/>
    </row>
    <row r="558" spans="10:36" s="46" customFormat="1" ht="12.75">
      <c r="J558" s="56"/>
      <c r="M558" s="56"/>
      <c r="N558" s="56"/>
      <c r="O558" s="111"/>
      <c r="P558" s="56"/>
      <c r="Q558" s="47"/>
      <c r="R558" s="56"/>
      <c r="S558" s="112"/>
      <c r="T558" s="56"/>
      <c r="U558" s="56"/>
      <c r="V558" s="112"/>
      <c r="Z558" s="56"/>
      <c r="AA558" s="56"/>
      <c r="AD558" s="56"/>
      <c r="AE558" s="113"/>
      <c r="AJ558" s="110"/>
    </row>
    <row r="559" spans="10:36" s="46" customFormat="1" ht="12.75">
      <c r="J559" s="56"/>
      <c r="M559" s="56"/>
      <c r="N559" s="56"/>
      <c r="O559" s="111"/>
      <c r="P559" s="56"/>
      <c r="Q559" s="47"/>
      <c r="R559" s="56"/>
      <c r="S559" s="112"/>
      <c r="T559" s="56"/>
      <c r="U559" s="56"/>
      <c r="V559" s="112"/>
      <c r="Z559" s="56"/>
      <c r="AA559" s="56"/>
      <c r="AD559" s="56"/>
      <c r="AE559" s="113"/>
      <c r="AJ559" s="110"/>
    </row>
    <row r="560" spans="10:36" s="46" customFormat="1" ht="12.75">
      <c r="J560" s="56"/>
      <c r="M560" s="56"/>
      <c r="N560" s="56"/>
      <c r="O560" s="111"/>
      <c r="P560" s="56"/>
      <c r="Q560" s="47"/>
      <c r="R560" s="56"/>
      <c r="S560" s="112"/>
      <c r="T560" s="56"/>
      <c r="U560" s="56"/>
      <c r="V560" s="112"/>
      <c r="Z560" s="56"/>
      <c r="AA560" s="56"/>
      <c r="AD560" s="56"/>
      <c r="AE560" s="113"/>
      <c r="AJ560" s="110"/>
    </row>
    <row r="561" spans="10:36" s="46" customFormat="1" ht="12.75">
      <c r="J561" s="56"/>
      <c r="M561" s="56"/>
      <c r="N561" s="56"/>
      <c r="O561" s="111"/>
      <c r="P561" s="56"/>
      <c r="Q561" s="47"/>
      <c r="R561" s="56"/>
      <c r="S561" s="112"/>
      <c r="T561" s="56"/>
      <c r="U561" s="56"/>
      <c r="V561" s="112"/>
      <c r="Z561" s="56"/>
      <c r="AA561" s="56"/>
      <c r="AD561" s="56"/>
      <c r="AE561" s="113"/>
      <c r="AJ561" s="110"/>
    </row>
    <row r="562" spans="10:36" s="46" customFormat="1" ht="12.75">
      <c r="J562" s="56"/>
      <c r="M562" s="56"/>
      <c r="N562" s="56"/>
      <c r="O562" s="111"/>
      <c r="P562" s="56"/>
      <c r="Q562" s="47"/>
      <c r="R562" s="56"/>
      <c r="S562" s="112"/>
      <c r="T562" s="56"/>
      <c r="U562" s="56"/>
      <c r="V562" s="112"/>
      <c r="Z562" s="56"/>
      <c r="AA562" s="56"/>
      <c r="AD562" s="56"/>
      <c r="AE562" s="113"/>
      <c r="AJ562" s="110"/>
    </row>
    <row r="563" spans="10:36" s="46" customFormat="1" ht="12.75">
      <c r="J563" s="56"/>
      <c r="M563" s="56"/>
      <c r="N563" s="56"/>
      <c r="O563" s="111"/>
      <c r="P563" s="56"/>
      <c r="Q563" s="47"/>
      <c r="R563" s="56"/>
      <c r="S563" s="112"/>
      <c r="T563" s="56"/>
      <c r="U563" s="56"/>
      <c r="V563" s="112"/>
      <c r="Z563" s="56"/>
      <c r="AA563" s="56"/>
      <c r="AD563" s="56"/>
      <c r="AE563" s="113"/>
      <c r="AJ563" s="110"/>
    </row>
    <row r="564" spans="10:36" s="46" customFormat="1" ht="12.75">
      <c r="J564" s="56"/>
      <c r="M564" s="56"/>
      <c r="N564" s="56"/>
      <c r="O564" s="111"/>
      <c r="P564" s="56"/>
      <c r="Q564" s="47"/>
      <c r="R564" s="56"/>
      <c r="S564" s="112"/>
      <c r="T564" s="56"/>
      <c r="U564" s="56"/>
      <c r="V564" s="112"/>
      <c r="Z564" s="56"/>
      <c r="AA564" s="56"/>
      <c r="AD564" s="56"/>
      <c r="AE564" s="113"/>
      <c r="AJ564" s="110"/>
    </row>
    <row r="565" spans="10:36" s="46" customFormat="1" ht="12.75">
      <c r="J565" s="56"/>
      <c r="M565" s="56"/>
      <c r="N565" s="56"/>
      <c r="O565" s="111"/>
      <c r="P565" s="56"/>
      <c r="Q565" s="47"/>
      <c r="R565" s="56"/>
      <c r="S565" s="112"/>
      <c r="T565" s="56"/>
      <c r="U565" s="56"/>
      <c r="V565" s="112"/>
      <c r="Z565" s="56"/>
      <c r="AA565" s="56"/>
      <c r="AD565" s="56"/>
      <c r="AE565" s="113"/>
      <c r="AJ565" s="110"/>
    </row>
    <row r="566" spans="10:36" s="46" customFormat="1" ht="12.75">
      <c r="J566" s="56"/>
      <c r="M566" s="56"/>
      <c r="N566" s="56"/>
      <c r="O566" s="111"/>
      <c r="P566" s="56"/>
      <c r="Q566" s="47"/>
      <c r="R566" s="56"/>
      <c r="S566" s="112"/>
      <c r="T566" s="56"/>
      <c r="U566" s="56"/>
      <c r="V566" s="112"/>
      <c r="Z566" s="56"/>
      <c r="AA566" s="56"/>
      <c r="AD566" s="56"/>
      <c r="AE566" s="113"/>
      <c r="AJ566" s="110"/>
    </row>
    <row r="567" spans="10:36" s="46" customFormat="1" ht="12.75">
      <c r="J567" s="56"/>
      <c r="M567" s="56"/>
      <c r="N567" s="56"/>
      <c r="O567" s="111"/>
      <c r="P567" s="56"/>
      <c r="Q567" s="47"/>
      <c r="R567" s="56"/>
      <c r="S567" s="112"/>
      <c r="T567" s="56"/>
      <c r="U567" s="56"/>
      <c r="V567" s="112"/>
      <c r="Z567" s="56"/>
      <c r="AA567" s="56"/>
      <c r="AD567" s="56"/>
      <c r="AE567" s="113"/>
      <c r="AJ567" s="110"/>
    </row>
    <row r="568" spans="10:36" s="46" customFormat="1" ht="12.75">
      <c r="J568" s="56"/>
      <c r="M568" s="56"/>
      <c r="N568" s="56"/>
      <c r="O568" s="111"/>
      <c r="P568" s="56"/>
      <c r="Q568" s="47"/>
      <c r="R568" s="56"/>
      <c r="S568" s="112"/>
      <c r="T568" s="56"/>
      <c r="U568" s="56"/>
      <c r="V568" s="112"/>
      <c r="Z568" s="56"/>
      <c r="AA568" s="56"/>
      <c r="AD568" s="56"/>
      <c r="AE568" s="113"/>
      <c r="AJ568" s="110"/>
    </row>
    <row r="569" spans="10:36" s="46" customFormat="1" ht="12.75">
      <c r="J569" s="56"/>
      <c r="M569" s="56"/>
      <c r="N569" s="56"/>
      <c r="O569" s="111"/>
      <c r="P569" s="56"/>
      <c r="Q569" s="47"/>
      <c r="R569" s="56"/>
      <c r="S569" s="112"/>
      <c r="T569" s="56"/>
      <c r="U569" s="56"/>
      <c r="V569" s="112"/>
      <c r="Z569" s="56"/>
      <c r="AA569" s="56"/>
      <c r="AD569" s="56"/>
      <c r="AE569" s="113"/>
      <c r="AJ569" s="110"/>
    </row>
    <row r="570" spans="10:36" s="46" customFormat="1" ht="12.75">
      <c r="J570" s="56"/>
      <c r="M570" s="56"/>
      <c r="N570" s="56"/>
      <c r="O570" s="111"/>
      <c r="P570" s="56"/>
      <c r="Q570" s="47"/>
      <c r="R570" s="56"/>
      <c r="S570" s="112"/>
      <c r="T570" s="56"/>
      <c r="U570" s="56"/>
      <c r="V570" s="112"/>
      <c r="Z570" s="56"/>
      <c r="AA570" s="56"/>
      <c r="AD570" s="56"/>
      <c r="AE570" s="113"/>
      <c r="AJ570" s="110"/>
    </row>
    <row r="571" spans="10:36" s="46" customFormat="1" ht="12.75">
      <c r="J571" s="56"/>
      <c r="M571" s="56"/>
      <c r="N571" s="56"/>
      <c r="O571" s="111"/>
      <c r="P571" s="56"/>
      <c r="Q571" s="47"/>
      <c r="R571" s="56"/>
      <c r="S571" s="112"/>
      <c r="T571" s="56"/>
      <c r="U571" s="56"/>
      <c r="V571" s="112"/>
      <c r="Z571" s="56"/>
      <c r="AA571" s="56"/>
      <c r="AD571" s="56"/>
      <c r="AE571" s="113"/>
      <c r="AJ571" s="110"/>
    </row>
    <row r="572" spans="10:36" s="46" customFormat="1" ht="12.75">
      <c r="J572" s="56"/>
      <c r="M572" s="56"/>
      <c r="N572" s="56"/>
      <c r="O572" s="111"/>
      <c r="P572" s="56"/>
      <c r="Q572" s="47"/>
      <c r="R572" s="56"/>
      <c r="S572" s="112"/>
      <c r="T572" s="56"/>
      <c r="U572" s="56"/>
      <c r="V572" s="112"/>
      <c r="Z572" s="56"/>
      <c r="AA572" s="56"/>
      <c r="AD572" s="56"/>
      <c r="AE572" s="113"/>
      <c r="AJ572" s="110"/>
    </row>
    <row r="573" spans="10:36" s="46" customFormat="1" ht="12.75">
      <c r="J573" s="56"/>
      <c r="M573" s="56"/>
      <c r="N573" s="56"/>
      <c r="O573" s="111"/>
      <c r="P573" s="56"/>
      <c r="Q573" s="47"/>
      <c r="R573" s="56"/>
      <c r="S573" s="112"/>
      <c r="T573" s="56"/>
      <c r="U573" s="56"/>
      <c r="V573" s="112"/>
      <c r="Z573" s="56"/>
      <c r="AA573" s="56"/>
      <c r="AD573" s="56"/>
      <c r="AE573" s="113"/>
      <c r="AJ573" s="110"/>
    </row>
    <row r="574" spans="10:36" s="46" customFormat="1" ht="12.75">
      <c r="J574" s="56"/>
      <c r="M574" s="56"/>
      <c r="N574" s="56"/>
      <c r="O574" s="111"/>
      <c r="P574" s="56"/>
      <c r="Q574" s="47"/>
      <c r="R574" s="56"/>
      <c r="S574" s="112"/>
      <c r="T574" s="56"/>
      <c r="U574" s="56"/>
      <c r="V574" s="112"/>
      <c r="Z574" s="56"/>
      <c r="AA574" s="56"/>
      <c r="AD574" s="56"/>
      <c r="AE574" s="113"/>
      <c r="AJ574" s="110"/>
    </row>
    <row r="575" spans="10:36" s="46" customFormat="1" ht="12.75">
      <c r="J575" s="56"/>
      <c r="M575" s="56"/>
      <c r="N575" s="56"/>
      <c r="O575" s="111"/>
      <c r="P575" s="56"/>
      <c r="Q575" s="47"/>
      <c r="R575" s="56"/>
      <c r="S575" s="112"/>
      <c r="T575" s="56"/>
      <c r="U575" s="56"/>
      <c r="V575" s="112"/>
      <c r="Z575" s="56"/>
      <c r="AA575" s="56"/>
      <c r="AD575" s="56"/>
      <c r="AE575" s="113"/>
      <c r="AJ575" s="110"/>
    </row>
    <row r="576" spans="10:36" s="46" customFormat="1" ht="12.75">
      <c r="J576" s="56"/>
      <c r="M576" s="56"/>
      <c r="N576" s="56"/>
      <c r="O576" s="111"/>
      <c r="P576" s="56"/>
      <c r="Q576" s="47"/>
      <c r="R576" s="56"/>
      <c r="S576" s="112"/>
      <c r="T576" s="56"/>
      <c r="U576" s="56"/>
      <c r="V576" s="112"/>
      <c r="Z576" s="56"/>
      <c r="AA576" s="56"/>
      <c r="AD576" s="56"/>
      <c r="AE576" s="113"/>
      <c r="AJ576" s="110"/>
    </row>
    <row r="577" spans="10:36" s="46" customFormat="1" ht="12.75">
      <c r="J577" s="56"/>
      <c r="M577" s="56"/>
      <c r="N577" s="56"/>
      <c r="O577" s="111"/>
      <c r="P577" s="56"/>
      <c r="Q577" s="47"/>
      <c r="R577" s="56"/>
      <c r="S577" s="112"/>
      <c r="T577" s="56"/>
      <c r="U577" s="56"/>
      <c r="V577" s="112"/>
      <c r="Z577" s="56"/>
      <c r="AA577" s="56"/>
      <c r="AD577" s="56"/>
      <c r="AE577" s="113"/>
      <c r="AJ577" s="110"/>
    </row>
    <row r="578" spans="10:36" s="46" customFormat="1" ht="12.75">
      <c r="J578" s="56"/>
      <c r="M578" s="56"/>
      <c r="N578" s="56"/>
      <c r="O578" s="111"/>
      <c r="P578" s="56"/>
      <c r="Q578" s="47"/>
      <c r="R578" s="56"/>
      <c r="S578" s="112"/>
      <c r="T578" s="56"/>
      <c r="U578" s="56"/>
      <c r="V578" s="112"/>
      <c r="Z578" s="56"/>
      <c r="AA578" s="56"/>
      <c r="AD578" s="56"/>
      <c r="AE578" s="113"/>
      <c r="AJ578" s="110"/>
    </row>
    <row r="579" spans="10:36" s="46" customFormat="1" ht="12.75">
      <c r="J579" s="56"/>
      <c r="M579" s="56"/>
      <c r="N579" s="56"/>
      <c r="O579" s="111"/>
      <c r="P579" s="56"/>
      <c r="Q579" s="47"/>
      <c r="R579" s="56"/>
      <c r="S579" s="112"/>
      <c r="T579" s="56"/>
      <c r="U579" s="56"/>
      <c r="V579" s="112"/>
      <c r="Z579" s="56"/>
      <c r="AA579" s="56"/>
      <c r="AD579" s="56"/>
      <c r="AE579" s="113"/>
      <c r="AJ579" s="110"/>
    </row>
    <row r="580" spans="10:36" s="46" customFormat="1" ht="12.75">
      <c r="J580" s="56"/>
      <c r="M580" s="56"/>
      <c r="N580" s="56"/>
      <c r="O580" s="111"/>
      <c r="P580" s="56"/>
      <c r="Q580" s="47"/>
      <c r="R580" s="56"/>
      <c r="S580" s="112"/>
      <c r="T580" s="56"/>
      <c r="U580" s="56"/>
      <c r="V580" s="112"/>
      <c r="Z580" s="56"/>
      <c r="AA580" s="56"/>
      <c r="AD580" s="56"/>
      <c r="AE580" s="113"/>
      <c r="AJ580" s="110"/>
    </row>
    <row r="581" spans="10:36" s="46" customFormat="1" ht="12.75">
      <c r="J581" s="56"/>
      <c r="M581" s="56"/>
      <c r="N581" s="56"/>
      <c r="O581" s="111"/>
      <c r="P581" s="56"/>
      <c r="Q581" s="47"/>
      <c r="R581" s="56"/>
      <c r="S581" s="112"/>
      <c r="T581" s="56"/>
      <c r="U581" s="56"/>
      <c r="V581" s="112"/>
      <c r="Z581" s="56"/>
      <c r="AA581" s="56"/>
      <c r="AD581" s="56"/>
      <c r="AE581" s="113"/>
      <c r="AJ581" s="110"/>
    </row>
    <row r="582" spans="10:36" s="46" customFormat="1" ht="12.75">
      <c r="J582" s="56"/>
      <c r="M582" s="56"/>
      <c r="N582" s="56"/>
      <c r="O582" s="111"/>
      <c r="P582" s="56"/>
      <c r="Q582" s="47"/>
      <c r="R582" s="56"/>
      <c r="S582" s="112"/>
      <c r="T582" s="56"/>
      <c r="U582" s="56"/>
      <c r="V582" s="112"/>
      <c r="Z582" s="56"/>
      <c r="AA582" s="56"/>
      <c r="AD582" s="56"/>
      <c r="AE582" s="113"/>
      <c r="AJ582" s="110"/>
    </row>
    <row r="583" spans="10:36" s="46" customFormat="1" ht="12.75">
      <c r="J583" s="56"/>
      <c r="M583" s="56"/>
      <c r="N583" s="56"/>
      <c r="O583" s="111"/>
      <c r="P583" s="56"/>
      <c r="Q583" s="47"/>
      <c r="R583" s="56"/>
      <c r="S583" s="112"/>
      <c r="T583" s="56"/>
      <c r="U583" s="56"/>
      <c r="V583" s="112"/>
      <c r="Z583" s="56"/>
      <c r="AA583" s="56"/>
      <c r="AD583" s="56"/>
      <c r="AE583" s="113"/>
      <c r="AJ583" s="110"/>
    </row>
    <row r="584" spans="10:36" s="46" customFormat="1" ht="12.75">
      <c r="J584" s="56"/>
      <c r="M584" s="56"/>
      <c r="N584" s="56"/>
      <c r="O584" s="111"/>
      <c r="P584" s="56"/>
      <c r="Q584" s="47"/>
      <c r="R584" s="56"/>
      <c r="S584" s="112"/>
      <c r="T584" s="56"/>
      <c r="U584" s="56"/>
      <c r="V584" s="112"/>
      <c r="Z584" s="56"/>
      <c r="AA584" s="56"/>
      <c r="AD584" s="56"/>
      <c r="AE584" s="113"/>
      <c r="AJ584" s="110"/>
    </row>
    <row r="585" spans="10:36" s="46" customFormat="1" ht="12.75">
      <c r="J585" s="56"/>
      <c r="M585" s="56"/>
      <c r="N585" s="56"/>
      <c r="O585" s="111"/>
      <c r="P585" s="56"/>
      <c r="Q585" s="47"/>
      <c r="R585" s="56"/>
      <c r="S585" s="112"/>
      <c r="T585" s="56"/>
      <c r="U585" s="56"/>
      <c r="V585" s="112"/>
      <c r="Z585" s="56"/>
      <c r="AA585" s="56"/>
      <c r="AD585" s="56"/>
      <c r="AE585" s="113"/>
      <c r="AJ585" s="110"/>
    </row>
    <row r="586" spans="10:36" s="46" customFormat="1" ht="12.75">
      <c r="J586" s="56"/>
      <c r="M586" s="56"/>
      <c r="N586" s="56"/>
      <c r="O586" s="111"/>
      <c r="P586" s="56"/>
      <c r="Q586" s="47"/>
      <c r="R586" s="56"/>
      <c r="S586" s="112"/>
      <c r="T586" s="56"/>
      <c r="U586" s="56"/>
      <c r="V586" s="112"/>
      <c r="Z586" s="56"/>
      <c r="AA586" s="56"/>
      <c r="AD586" s="56"/>
      <c r="AE586" s="113"/>
      <c r="AJ586" s="110"/>
    </row>
  </sheetData>
  <sheetProtection/>
  <autoFilter ref="A15:AF143">
    <sortState ref="A16:AF586">
      <sortCondition sortBy="value" ref="A16:A586"/>
    </sortState>
  </autoFilter>
  <mergeCells count="3">
    <mergeCell ref="A6:M8"/>
    <mergeCell ref="A10:J10"/>
    <mergeCell ref="K12:M12"/>
  </mergeCells>
  <printOptions gridLines="1"/>
  <pageMargins left="0.25" right="0.25" top="1" bottom="1" header="0.5" footer="0.5"/>
  <pageSetup horizontalDpi="600" verticalDpi="600" orientation="landscape" scale="27" r:id="rId1"/>
  <headerFooter alignWithMargins="0">
    <oddHeader>&amp;C&amp;"Arial,Bold"PRIMARY LAYOUT
2016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Rappl, Steven A</cp:lastModifiedBy>
  <cp:lastPrinted>2016-07-27T00:14:03Z</cp:lastPrinted>
  <dcterms:created xsi:type="dcterms:W3CDTF">2005-07-20T15:33:39Z</dcterms:created>
  <dcterms:modified xsi:type="dcterms:W3CDTF">2017-01-19T18:36:02Z</dcterms:modified>
  <cp:category/>
  <cp:version/>
  <cp:contentType/>
  <cp:contentStatus/>
</cp:coreProperties>
</file>